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\Documents\Professional\Teaching Company\4- DIY Engineering\13 - Rocket Science\Design Stuff\"/>
    </mc:Choice>
  </mc:AlternateContent>
  <bookViews>
    <workbookView xWindow="0" yWindow="0" windowWidth="28800" windowHeight="12435"/>
  </bookViews>
  <sheets>
    <sheet name="C11 Calcs" sheetId="5" r:id="rId1"/>
    <sheet name="C11 Graph" sheetId="6" r:id="rId2"/>
    <sheet name="D12 Calcs" sheetId="7" r:id="rId3"/>
    <sheet name="D12 Graph" sheetId="8" r:id="rId4"/>
  </sheets>
  <calcPr calcId="152511"/>
</workbook>
</file>

<file path=xl/calcChain.xml><?xml version="1.0" encoding="utf-8"?>
<calcChain xmlns="http://schemas.openxmlformats.org/spreadsheetml/2006/main">
  <c r="B5" i="5" l="1"/>
  <c r="B3" i="7"/>
  <c r="K11" i="7" l="1"/>
  <c r="J16" i="5"/>
  <c r="B41" i="7" l="1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40" i="7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41" i="5"/>
  <c r="D40" i="7"/>
  <c r="C40" i="7"/>
  <c r="D39" i="7"/>
  <c r="C39" i="7"/>
  <c r="D20" i="7"/>
  <c r="D24" i="7"/>
  <c r="D11" i="7"/>
  <c r="D41" i="5"/>
  <c r="D40" i="5"/>
  <c r="C41" i="5"/>
  <c r="C40" i="5"/>
  <c r="B3" i="5"/>
  <c r="D13" i="5" s="1"/>
  <c r="D16" i="7" l="1"/>
  <c r="D28" i="7"/>
  <c r="D12" i="7"/>
  <c r="E12" i="7" s="1"/>
  <c r="F12" i="7" s="1"/>
  <c r="D26" i="7"/>
  <c r="D22" i="7"/>
  <c r="D18" i="7"/>
  <c r="E18" i="7" s="1"/>
  <c r="F18" i="7" s="1"/>
  <c r="D14" i="7"/>
  <c r="D10" i="7"/>
  <c r="D9" i="7"/>
  <c r="E9" i="7" s="1"/>
  <c r="F9" i="7" s="1"/>
  <c r="G9" i="7" s="1"/>
  <c r="D25" i="7"/>
  <c r="E25" i="7" s="1"/>
  <c r="F25" i="7" s="1"/>
  <c r="D21" i="7"/>
  <c r="E21" i="7" s="1"/>
  <c r="F21" i="7" s="1"/>
  <c r="D17" i="7"/>
  <c r="E17" i="7" s="1"/>
  <c r="F17" i="7" s="1"/>
  <c r="D13" i="7"/>
  <c r="D27" i="7"/>
  <c r="E28" i="7" s="1"/>
  <c r="F28" i="7" s="1"/>
  <c r="D23" i="7"/>
  <c r="D19" i="7"/>
  <c r="D15" i="7"/>
  <c r="D32" i="5"/>
  <c r="D27" i="5"/>
  <c r="D16" i="5"/>
  <c r="E9" i="5"/>
  <c r="F9" i="5" s="1"/>
  <c r="G9" i="5" s="1"/>
  <c r="H9" i="5" s="1"/>
  <c r="I9" i="5" s="1"/>
  <c r="D42" i="5" s="1"/>
  <c r="D31" i="5"/>
  <c r="D26" i="5"/>
  <c r="D20" i="5"/>
  <c r="D15" i="5"/>
  <c r="D10" i="5"/>
  <c r="D35" i="5"/>
  <c r="D30" i="5"/>
  <c r="D24" i="5"/>
  <c r="D19" i="5"/>
  <c r="D14" i="5"/>
  <c r="E14" i="5" s="1"/>
  <c r="F14" i="5" s="1"/>
  <c r="D22" i="5"/>
  <c r="D11" i="5"/>
  <c r="D34" i="5"/>
  <c r="D28" i="5"/>
  <c r="D23" i="5"/>
  <c r="E23" i="5" s="1"/>
  <c r="F23" i="5" s="1"/>
  <c r="D18" i="5"/>
  <c r="D12" i="5"/>
  <c r="E12" i="5" s="1"/>
  <c r="F12" i="5" s="1"/>
  <c r="E10" i="5"/>
  <c r="F10" i="5" s="1"/>
  <c r="D33" i="5"/>
  <c r="E33" i="5" s="1"/>
  <c r="F33" i="5" s="1"/>
  <c r="D29" i="5"/>
  <c r="D25" i="5"/>
  <c r="D21" i="5"/>
  <c r="D17" i="5"/>
  <c r="E11" i="5" l="1"/>
  <c r="F11" i="5" s="1"/>
  <c r="E13" i="7"/>
  <c r="F13" i="7" s="1"/>
  <c r="E26" i="7"/>
  <c r="F26" i="7" s="1"/>
  <c r="E19" i="7"/>
  <c r="F19" i="7" s="1"/>
  <c r="E23" i="7"/>
  <c r="F23" i="7" s="1"/>
  <c r="E10" i="7"/>
  <c r="F10" i="7" s="1"/>
  <c r="G10" i="7" s="1"/>
  <c r="H10" i="7" s="1"/>
  <c r="E14" i="7"/>
  <c r="F14" i="7" s="1"/>
  <c r="E21" i="5"/>
  <c r="F21" i="5" s="1"/>
  <c r="E24" i="5"/>
  <c r="F24" i="5" s="1"/>
  <c r="E24" i="7"/>
  <c r="F24" i="7" s="1"/>
  <c r="E22" i="5"/>
  <c r="F22" i="5" s="1"/>
  <c r="E15" i="5"/>
  <c r="F15" i="5" s="1"/>
  <c r="E15" i="7"/>
  <c r="F15" i="7" s="1"/>
  <c r="H9" i="7"/>
  <c r="I9" i="7" s="1"/>
  <c r="D41" i="7" s="1"/>
  <c r="C41" i="7"/>
  <c r="E16" i="7"/>
  <c r="F16" i="7" s="1"/>
  <c r="E27" i="7"/>
  <c r="F27" i="7" s="1"/>
  <c r="E28" i="5"/>
  <c r="F28" i="5" s="1"/>
  <c r="E13" i="5"/>
  <c r="F13" i="5" s="1"/>
  <c r="E30" i="5"/>
  <c r="F30" i="5" s="1"/>
  <c r="E20" i="5"/>
  <c r="F20" i="5" s="1"/>
  <c r="E22" i="7"/>
  <c r="F22" i="7" s="1"/>
  <c r="E20" i="7"/>
  <c r="F20" i="7" s="1"/>
  <c r="E11" i="7"/>
  <c r="F11" i="7" s="1"/>
  <c r="E29" i="5"/>
  <c r="F29" i="5" s="1"/>
  <c r="E35" i="5"/>
  <c r="F35" i="5" s="1"/>
  <c r="E27" i="5"/>
  <c r="F27" i="5" s="1"/>
  <c r="E25" i="5"/>
  <c r="F25" i="5" s="1"/>
  <c r="C42" i="5"/>
  <c r="E16" i="5"/>
  <c r="F16" i="5" s="1"/>
  <c r="E17" i="5"/>
  <c r="F17" i="5" s="1"/>
  <c r="E19" i="5"/>
  <c r="F19" i="5" s="1"/>
  <c r="E31" i="5"/>
  <c r="F31" i="5" s="1"/>
  <c r="E32" i="5"/>
  <c r="F32" i="5" s="1"/>
  <c r="E26" i="5"/>
  <c r="F26" i="5" s="1"/>
  <c r="G10" i="5"/>
  <c r="E18" i="5"/>
  <c r="F18" i="5" s="1"/>
  <c r="E34" i="5"/>
  <c r="F34" i="5" s="1"/>
  <c r="C42" i="7" l="1"/>
  <c r="G11" i="7"/>
  <c r="G12" i="7" s="1"/>
  <c r="C44" i="7" s="1"/>
  <c r="I10" i="7"/>
  <c r="D42" i="7" s="1"/>
  <c r="H11" i="7"/>
  <c r="I11" i="7" s="1"/>
  <c r="D43" i="7" s="1"/>
  <c r="G11" i="5"/>
  <c r="H10" i="5"/>
  <c r="I10" i="5" s="1"/>
  <c r="C43" i="5"/>
  <c r="H12" i="7" l="1"/>
  <c r="G13" i="7"/>
  <c r="C45" i="7" s="1"/>
  <c r="C43" i="7"/>
  <c r="H13" i="7"/>
  <c r="G14" i="7"/>
  <c r="I12" i="7"/>
  <c r="D43" i="5"/>
  <c r="G12" i="5"/>
  <c r="H11" i="5"/>
  <c r="I11" i="5" s="1"/>
  <c r="C44" i="5"/>
  <c r="D44" i="7" l="1"/>
  <c r="H14" i="7"/>
  <c r="I14" i="7" s="1"/>
  <c r="D46" i="7" s="1"/>
  <c r="C46" i="7"/>
  <c r="G15" i="7"/>
  <c r="I13" i="7"/>
  <c r="D45" i="7" s="1"/>
  <c r="D44" i="5"/>
  <c r="G13" i="5"/>
  <c r="C45" i="5"/>
  <c r="H12" i="5"/>
  <c r="I12" i="5" s="1"/>
  <c r="K12" i="7" l="1"/>
  <c r="C47" i="7"/>
  <c r="G16" i="7"/>
  <c r="H15" i="7"/>
  <c r="I15" i="7" s="1"/>
  <c r="D47" i="7" s="1"/>
  <c r="K13" i="7"/>
  <c r="D45" i="5"/>
  <c r="G14" i="5"/>
  <c r="H13" i="5"/>
  <c r="I13" i="5" s="1"/>
  <c r="C46" i="5"/>
  <c r="C48" i="7" l="1"/>
  <c r="H16" i="7"/>
  <c r="I16" i="7" s="1"/>
  <c r="D48" i="7" s="1"/>
  <c r="G17" i="7"/>
  <c r="D46" i="5"/>
  <c r="G15" i="5"/>
  <c r="H14" i="5"/>
  <c r="I14" i="5" s="1"/>
  <c r="C47" i="5"/>
  <c r="C49" i="7" l="1"/>
  <c r="G18" i="7"/>
  <c r="H17" i="7"/>
  <c r="I17" i="7" s="1"/>
  <c r="D49" i="7" s="1"/>
  <c r="D47" i="5"/>
  <c r="G16" i="5"/>
  <c r="H15" i="5"/>
  <c r="I15" i="5" s="1"/>
  <c r="C48" i="5"/>
  <c r="C50" i="7" l="1"/>
  <c r="H18" i="7"/>
  <c r="I18" i="7" s="1"/>
  <c r="D50" i="7" s="1"/>
  <c r="G19" i="7"/>
  <c r="D48" i="5"/>
  <c r="G17" i="5"/>
  <c r="H16" i="5"/>
  <c r="I16" i="5" s="1"/>
  <c r="C49" i="5"/>
  <c r="C51" i="7" l="1"/>
  <c r="G20" i="7"/>
  <c r="H19" i="7"/>
  <c r="I19" i="7" s="1"/>
  <c r="D51" i="7" s="1"/>
  <c r="D49" i="5"/>
  <c r="G18" i="5"/>
  <c r="H17" i="5"/>
  <c r="I17" i="5" s="1"/>
  <c r="J18" i="5" s="1"/>
  <c r="C50" i="5"/>
  <c r="C52" i="7" l="1"/>
  <c r="G21" i="7"/>
  <c r="H20" i="7"/>
  <c r="I20" i="7" s="1"/>
  <c r="D52" i="7" s="1"/>
  <c r="J17" i="5"/>
  <c r="D50" i="5"/>
  <c r="G19" i="5"/>
  <c r="H18" i="5"/>
  <c r="I18" i="5" s="1"/>
  <c r="C51" i="5"/>
  <c r="C53" i="7" l="1"/>
  <c r="H21" i="7"/>
  <c r="I21" i="7" s="1"/>
  <c r="D53" i="7" s="1"/>
  <c r="G22" i="7"/>
  <c r="D51" i="5"/>
  <c r="G20" i="5"/>
  <c r="H19" i="5"/>
  <c r="I19" i="5" s="1"/>
  <c r="C52" i="5"/>
  <c r="C54" i="7" l="1"/>
  <c r="H22" i="7"/>
  <c r="I22" i="7" s="1"/>
  <c r="D54" i="7" s="1"/>
  <c r="G23" i="7"/>
  <c r="D52" i="5"/>
  <c r="G21" i="5"/>
  <c r="H20" i="5"/>
  <c r="I20" i="5" s="1"/>
  <c r="C53" i="5"/>
  <c r="C55" i="7" l="1"/>
  <c r="H23" i="7"/>
  <c r="I23" i="7" s="1"/>
  <c r="D55" i="7" s="1"/>
  <c r="G24" i="7"/>
  <c r="D53" i="5"/>
  <c r="G22" i="5"/>
  <c r="H21" i="5"/>
  <c r="I21" i="5" s="1"/>
  <c r="C54" i="5"/>
  <c r="C56" i="7" l="1"/>
  <c r="G25" i="7"/>
  <c r="H24" i="7"/>
  <c r="I24" i="7" s="1"/>
  <c r="D56" i="7" s="1"/>
  <c r="D54" i="5"/>
  <c r="G23" i="5"/>
  <c r="H22" i="5"/>
  <c r="I22" i="5" s="1"/>
  <c r="C55" i="5"/>
  <c r="C57" i="7" l="1"/>
  <c r="G26" i="7"/>
  <c r="H25" i="7"/>
  <c r="I25" i="7" s="1"/>
  <c r="D57" i="7" s="1"/>
  <c r="D55" i="5"/>
  <c r="G24" i="5"/>
  <c r="H23" i="5"/>
  <c r="I23" i="5" s="1"/>
  <c r="C56" i="5"/>
  <c r="C58" i="7" l="1"/>
  <c r="G27" i="7"/>
  <c r="H26" i="7"/>
  <c r="I26" i="7" s="1"/>
  <c r="D58" i="7" s="1"/>
  <c r="D56" i="5"/>
  <c r="G25" i="5"/>
  <c r="H24" i="5"/>
  <c r="I24" i="5" s="1"/>
  <c r="C57" i="5"/>
  <c r="C59" i="7" l="1"/>
  <c r="G28" i="7"/>
  <c r="H27" i="7"/>
  <c r="I27" i="7" s="1"/>
  <c r="D59" i="7" s="1"/>
  <c r="D57" i="5"/>
  <c r="G26" i="5"/>
  <c r="H25" i="5"/>
  <c r="I25" i="5" s="1"/>
  <c r="C58" i="5"/>
  <c r="H28" i="7" l="1"/>
  <c r="I28" i="7" s="1"/>
  <c r="D60" i="7" s="1"/>
  <c r="C60" i="7"/>
  <c r="D58" i="5"/>
  <c r="G27" i="5"/>
  <c r="H26" i="5"/>
  <c r="I26" i="5" s="1"/>
  <c r="C59" i="5"/>
  <c r="B4" i="7" l="1"/>
  <c r="B5" i="7" s="1"/>
  <c r="D59" i="5"/>
  <c r="G28" i="5"/>
  <c r="C60" i="5"/>
  <c r="H27" i="5"/>
  <c r="I27" i="5" s="1"/>
  <c r="D60" i="5" l="1"/>
  <c r="G29" i="5"/>
  <c r="C61" i="5"/>
  <c r="H28" i="5"/>
  <c r="I28" i="5" s="1"/>
  <c r="D61" i="5" l="1"/>
  <c r="G30" i="5"/>
  <c r="H29" i="5"/>
  <c r="I29" i="5" s="1"/>
  <c r="C62" i="5"/>
  <c r="D62" i="5" l="1"/>
  <c r="G31" i="5"/>
  <c r="H30" i="5"/>
  <c r="I30" i="5" s="1"/>
  <c r="C63" i="5"/>
  <c r="D63" i="5" l="1"/>
  <c r="G32" i="5"/>
  <c r="H31" i="5"/>
  <c r="I31" i="5" s="1"/>
  <c r="C64" i="5"/>
  <c r="D64" i="5" l="1"/>
  <c r="G33" i="5"/>
  <c r="H32" i="5"/>
  <c r="I32" i="5" s="1"/>
  <c r="C65" i="5"/>
  <c r="D65" i="5" l="1"/>
  <c r="G34" i="5"/>
  <c r="H33" i="5"/>
  <c r="I33" i="5" s="1"/>
  <c r="C66" i="5"/>
  <c r="D66" i="5" l="1"/>
  <c r="G35" i="5"/>
  <c r="H34" i="5"/>
  <c r="I34" i="5" s="1"/>
  <c r="C67" i="5"/>
  <c r="C68" i="5" l="1"/>
  <c r="H35" i="5"/>
  <c r="I35" i="5" s="1"/>
  <c r="D68" i="5" s="1"/>
  <c r="D67" i="5"/>
  <c r="B4" i="5" l="1"/>
</calcChain>
</file>

<file path=xl/sharedStrings.xml><?xml version="1.0" encoding="utf-8"?>
<sst xmlns="http://schemas.openxmlformats.org/spreadsheetml/2006/main" count="45" uniqueCount="24">
  <si>
    <t>Time (sec)</t>
  </si>
  <si>
    <t>Thrust (N)</t>
  </si>
  <si>
    <t>Mass of Rocket</t>
  </si>
  <si>
    <t>Weight of Rocket</t>
  </si>
  <si>
    <t>Newtons</t>
  </si>
  <si>
    <t>Change in Velocity (m/sec)</t>
  </si>
  <si>
    <t>Cumulative Velocity (m/sec)</t>
  </si>
  <si>
    <t>Cumulative Altitude (m)</t>
  </si>
  <si>
    <t>meters</t>
  </si>
  <si>
    <t>feet</t>
  </si>
  <si>
    <t>Net Thrust (N)</t>
  </si>
  <si>
    <t>grams</t>
  </si>
  <si>
    <t>Impulse (N-sec)</t>
  </si>
  <si>
    <t>DATA FOR PLOTTING</t>
  </si>
  <si>
    <t>Change in Altitide (m)</t>
  </si>
  <si>
    <t>meters = length of launch rod</t>
  </si>
  <si>
    <t>m/s = velocity at tip of lainch rod</t>
  </si>
  <si>
    <t>sec = time at which the event occurs</t>
  </si>
  <si>
    <t>Cons of Energy Altitude</t>
  </si>
  <si>
    <t xml:space="preserve"> </t>
  </si>
  <si>
    <t>Altitude Calculations for C-11 Engine</t>
  </si>
  <si>
    <t>Altitude Calculations for D-12 Engine</t>
  </si>
  <si>
    <t>NOTE: Time &amp; Thrust data points downloaded from http://www.thrustcurve.org/</t>
  </si>
  <si>
    <t>Cons of Energy - Altitude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</si>
</sst>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10" xfId="0" applyFont="1" applyBorder="1" applyAlignment="1">
      <alignment horizontal="center" wrapText="1"/>
    </xf>
    <xf numFmtId="0" fontId="0" fillId="0" borderId="10" xfId="0" applyBorder="1"/>
    <xf numFmtId="0" fontId="16" fillId="0" borderId="10" xfId="0" applyFont="1" applyBorder="1"/>
    <xf numFmtId="0" fontId="16" fillId="0" borderId="12" xfId="0" applyFont="1" applyBorder="1"/>
    <xf numFmtId="0" fontId="0" fillId="0" borderId="11" xfId="0" applyBorder="1"/>
    <xf numFmtId="0" fontId="0" fillId="33" borderId="10" xfId="0" applyFill="1" applyBorder="1"/>
    <xf numFmtId="0" fontId="0" fillId="0" borderId="11" xfId="0" applyFill="1" applyBorder="1"/>
    <xf numFmtId="0" fontId="16" fillId="0" borderId="0" xfId="0" applyFont="1" applyAlignment="1"/>
    <xf numFmtId="0" fontId="16" fillId="0" borderId="10" xfId="0" applyFont="1" applyBorder="1" applyAlignment="1">
      <alignment wrapText="1"/>
    </xf>
    <xf numFmtId="0" fontId="0" fillId="0" borderId="13" xfId="0" applyBorder="1"/>
    <xf numFmtId="0" fontId="16" fillId="0" borderId="14" xfId="0" applyFont="1" applyBorder="1"/>
    <xf numFmtId="0" fontId="16" fillId="34" borderId="10" xfId="0" applyFont="1" applyFill="1" applyBorder="1" applyAlignment="1">
      <alignment horizontal="center" wrapText="1"/>
    </xf>
    <xf numFmtId="0" fontId="0" fillId="34" borderId="10" xfId="0" applyFill="1" applyBorder="1"/>
    <xf numFmtId="0" fontId="16" fillId="34" borderId="10" xfId="0" applyFont="1" applyFill="1" applyBorder="1"/>
    <xf numFmtId="0" fontId="16" fillId="35" borderId="10" xfId="0" applyFont="1" applyFill="1" applyBorder="1" applyAlignment="1">
      <alignment horizontal="center" wrapText="1"/>
    </xf>
    <xf numFmtId="0" fontId="0" fillId="35" borderId="10" xfId="0" applyFill="1" applyBorder="1"/>
    <xf numFmtId="0" fontId="16" fillId="35" borderId="10" xfId="0" applyFont="1" applyFill="1" applyBorder="1"/>
    <xf numFmtId="0" fontId="16" fillId="36" borderId="10" xfId="0" applyFont="1" applyFill="1" applyBorder="1" applyAlignment="1">
      <alignment horizontal="center" wrapText="1"/>
    </xf>
    <xf numFmtId="0" fontId="0" fillId="36" borderId="10" xfId="0" applyFill="1" applyBorder="1"/>
    <xf numFmtId="0" fontId="16" fillId="36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FF"/>
      <color rgb="FFFF99FF"/>
      <color rgb="FFCCFFFF"/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'C11 Calcs'!$C$40</c:f>
              <c:strCache>
                <c:ptCount val="1"/>
                <c:pt idx="0">
                  <c:v>Cumulative Velocity (m/sec)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2225">
                <a:solidFill>
                  <a:schemeClr val="accent1"/>
                </a:solidFill>
              </a:ln>
              <a:effectLst/>
            </c:spPr>
          </c:marker>
          <c:xVal>
            <c:numRef>
              <c:f>'C11 Calcs'!$B$41:$B$68</c:f>
              <c:numCache>
                <c:formatCode>General</c:formatCode>
                <c:ptCount val="28"/>
                <c:pt idx="0">
                  <c:v>0</c:v>
                </c:pt>
                <c:pt idx="1">
                  <c:v>3.4000000000000002E-2</c:v>
                </c:pt>
                <c:pt idx="2">
                  <c:v>6.6000000000000003E-2</c:v>
                </c:pt>
                <c:pt idx="3">
                  <c:v>0.107</c:v>
                </c:pt>
                <c:pt idx="4">
                  <c:v>0.14499999999999999</c:v>
                </c:pt>
                <c:pt idx="5">
                  <c:v>0.183</c:v>
                </c:pt>
                <c:pt idx="6">
                  <c:v>0.214</c:v>
                </c:pt>
                <c:pt idx="7">
                  <c:v>0.22600000000000001</c:v>
                </c:pt>
                <c:pt idx="8">
                  <c:v>0.25800000000000001</c:v>
                </c:pt>
                <c:pt idx="9">
                  <c:v>0.28100000000000003</c:v>
                </c:pt>
                <c:pt idx="10">
                  <c:v>0.29799999999999999</c:v>
                </c:pt>
                <c:pt idx="11">
                  <c:v>0.30599999999999999</c:v>
                </c:pt>
                <c:pt idx="12">
                  <c:v>0.32300000000000001</c:v>
                </c:pt>
                <c:pt idx="13">
                  <c:v>0.33700000000000002</c:v>
                </c:pt>
                <c:pt idx="14">
                  <c:v>0.35799999999999998</c:v>
                </c:pt>
                <c:pt idx="15">
                  <c:v>0.38500000000000001</c:v>
                </c:pt>
                <c:pt idx="16">
                  <c:v>0.41299999999999998</c:v>
                </c:pt>
                <c:pt idx="17">
                  <c:v>0.46800000000000003</c:v>
                </c:pt>
                <c:pt idx="18">
                  <c:v>0.53900000000000003</c:v>
                </c:pt>
                <c:pt idx="19">
                  <c:v>0.61899999999999999</c:v>
                </c:pt>
                <c:pt idx="20">
                  <c:v>0.68300000000000005</c:v>
                </c:pt>
                <c:pt idx="21">
                  <c:v>0.71499999999999997</c:v>
                </c:pt>
                <c:pt idx="22">
                  <c:v>0.72599999999999998</c:v>
                </c:pt>
                <c:pt idx="23">
                  <c:v>0.74</c:v>
                </c:pt>
                <c:pt idx="24">
                  <c:v>0.75800000000000001</c:v>
                </c:pt>
                <c:pt idx="25">
                  <c:v>0.77800000000000002</c:v>
                </c:pt>
                <c:pt idx="26">
                  <c:v>0.79500000000000004</c:v>
                </c:pt>
                <c:pt idx="27">
                  <c:v>0.81</c:v>
                </c:pt>
              </c:numCache>
            </c:numRef>
          </c:xVal>
          <c:yVal>
            <c:numRef>
              <c:f>'C11 Calcs'!$C$41:$C$68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0.13542210195721893</c:v>
                </c:pt>
                <c:pt idx="3">
                  <c:v>0.8571851995752493</c:v>
                </c:pt>
                <c:pt idx="4">
                  <c:v>2.1837015806125328</c:v>
                </c:pt>
                <c:pt idx="5">
                  <c:v>4.1771454978817015</c:v>
                </c:pt>
                <c:pt idx="6">
                  <c:v>6.3029702648682573</c:v>
                </c:pt>
                <c:pt idx="7">
                  <c:v>7.2238701746695053</c:v>
                </c:pt>
                <c:pt idx="8">
                  <c:v>9.8719897409027837</c:v>
                </c:pt>
                <c:pt idx="9">
                  <c:v>11.941714568021844</c:v>
                </c:pt>
                <c:pt idx="10">
                  <c:v>13.538156106906941</c:v>
                </c:pt>
                <c:pt idx="11">
                  <c:v>14.270060394600527</c:v>
                </c:pt>
                <c:pt idx="12">
                  <c:v>15.644311112229591</c:v>
                </c:pt>
                <c:pt idx="13">
                  <c:v>16.5976653548238</c:v>
                </c:pt>
                <c:pt idx="14">
                  <c:v>17.820486573787576</c:v>
                </c:pt>
                <c:pt idx="15">
                  <c:v>19.198076588231689</c:v>
                </c:pt>
                <c:pt idx="16">
                  <c:v>20.519422754579526</c:v>
                </c:pt>
                <c:pt idx="17">
                  <c:v>22.981941060975345</c:v>
                </c:pt>
                <c:pt idx="18">
                  <c:v>25.955031227782484</c:v>
                </c:pt>
                <c:pt idx="19">
                  <c:v>29.24740743805167</c:v>
                </c:pt>
                <c:pt idx="20">
                  <c:v>31.911917101919197</c:v>
                </c:pt>
                <c:pt idx="21">
                  <c:v>33.244171933852954</c:v>
                </c:pt>
                <c:pt idx="22">
                  <c:v>33.68632535358622</c:v>
                </c:pt>
                <c:pt idx="23">
                  <c:v>34.165032253185259</c:v>
                </c:pt>
                <c:pt idx="24">
                  <c:v>34.594425596148</c:v>
                </c:pt>
                <c:pt idx="25">
                  <c:v>34.831046218763603</c:v>
                </c:pt>
                <c:pt idx="26">
                  <c:v>34.852359738325035</c:v>
                </c:pt>
                <c:pt idx="27">
                  <c:v>34.755767234272248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712288"/>
        <c:axId val="385713072"/>
      </c:scatterChart>
      <c:scatterChart>
        <c:scatterStyle val="lineMarker"/>
        <c:varyColors val="0"/>
        <c:ser>
          <c:idx val="1"/>
          <c:order val="1"/>
          <c:tx>
            <c:strRef>
              <c:f>'C11 Calcs'!$D$40</c:f>
              <c:strCache>
                <c:ptCount val="1"/>
                <c:pt idx="0">
                  <c:v>Cumulative Altitude (m)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xVal>
            <c:numRef>
              <c:f>'C11 Calcs'!$B$41:$B$68</c:f>
              <c:numCache>
                <c:formatCode>General</c:formatCode>
                <c:ptCount val="28"/>
                <c:pt idx="0">
                  <c:v>0</c:v>
                </c:pt>
                <c:pt idx="1">
                  <c:v>3.4000000000000002E-2</c:v>
                </c:pt>
                <c:pt idx="2">
                  <c:v>6.6000000000000003E-2</c:v>
                </c:pt>
                <c:pt idx="3">
                  <c:v>0.107</c:v>
                </c:pt>
                <c:pt idx="4">
                  <c:v>0.14499999999999999</c:v>
                </c:pt>
                <c:pt idx="5">
                  <c:v>0.183</c:v>
                </c:pt>
                <c:pt idx="6">
                  <c:v>0.214</c:v>
                </c:pt>
                <c:pt idx="7">
                  <c:v>0.22600000000000001</c:v>
                </c:pt>
                <c:pt idx="8">
                  <c:v>0.25800000000000001</c:v>
                </c:pt>
                <c:pt idx="9">
                  <c:v>0.28100000000000003</c:v>
                </c:pt>
                <c:pt idx="10">
                  <c:v>0.29799999999999999</c:v>
                </c:pt>
                <c:pt idx="11">
                  <c:v>0.30599999999999999</c:v>
                </c:pt>
                <c:pt idx="12">
                  <c:v>0.32300000000000001</c:v>
                </c:pt>
                <c:pt idx="13">
                  <c:v>0.33700000000000002</c:v>
                </c:pt>
                <c:pt idx="14">
                  <c:v>0.35799999999999998</c:v>
                </c:pt>
                <c:pt idx="15">
                  <c:v>0.38500000000000001</c:v>
                </c:pt>
                <c:pt idx="16">
                  <c:v>0.41299999999999998</c:v>
                </c:pt>
                <c:pt idx="17">
                  <c:v>0.46800000000000003</c:v>
                </c:pt>
                <c:pt idx="18">
                  <c:v>0.53900000000000003</c:v>
                </c:pt>
                <c:pt idx="19">
                  <c:v>0.61899999999999999</c:v>
                </c:pt>
                <c:pt idx="20">
                  <c:v>0.68300000000000005</c:v>
                </c:pt>
                <c:pt idx="21">
                  <c:v>0.71499999999999997</c:v>
                </c:pt>
                <c:pt idx="22">
                  <c:v>0.72599999999999998</c:v>
                </c:pt>
                <c:pt idx="23">
                  <c:v>0.74</c:v>
                </c:pt>
                <c:pt idx="24">
                  <c:v>0.75800000000000001</c:v>
                </c:pt>
                <c:pt idx="25">
                  <c:v>0.77800000000000002</c:v>
                </c:pt>
                <c:pt idx="26">
                  <c:v>0.79500000000000004</c:v>
                </c:pt>
                <c:pt idx="27">
                  <c:v>0.81</c:v>
                </c:pt>
              </c:numCache>
            </c:numRef>
          </c:xVal>
          <c:yVal>
            <c:numRef>
              <c:f>'C11 Calcs'!$D$41:$D$68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2.1667536313155029E-3</c:v>
                </c:pt>
                <c:pt idx="3">
                  <c:v>2.2515203312731099E-2</c:v>
                </c:pt>
                <c:pt idx="4">
                  <c:v>8.0292052136298947E-2</c:v>
                </c:pt>
                <c:pt idx="5">
                  <c:v>0.20114814662768943</c:v>
                </c:pt>
                <c:pt idx="6">
                  <c:v>0.36358994095031383</c:v>
                </c:pt>
                <c:pt idx="7">
                  <c:v>0.4447509835875405</c:v>
                </c:pt>
                <c:pt idx="8">
                  <c:v>0.71828474223669714</c:v>
                </c:pt>
                <c:pt idx="9">
                  <c:v>0.96914234178933056</c:v>
                </c:pt>
                <c:pt idx="10">
                  <c:v>1.1857212425262247</c:v>
                </c:pt>
                <c:pt idx="11">
                  <c:v>1.2969541085322547</c:v>
                </c:pt>
                <c:pt idx="12">
                  <c:v>1.5512262663403109</c:v>
                </c:pt>
                <c:pt idx="13">
                  <c:v>1.7769201016096849</c:v>
                </c:pt>
                <c:pt idx="14">
                  <c:v>2.1383106968601036</c:v>
                </c:pt>
                <c:pt idx="15">
                  <c:v>2.6380612995473642</c:v>
                </c:pt>
                <c:pt idx="16">
                  <c:v>3.1941062903467206</c:v>
                </c:pt>
                <c:pt idx="17">
                  <c:v>4.3903937952744805</c:v>
                </c:pt>
                <c:pt idx="18">
                  <c:v>6.1276563115253833</c:v>
                </c:pt>
                <c:pt idx="19">
                  <c:v>8.335753858158748</c:v>
                </c:pt>
                <c:pt idx="20">
                  <c:v>10.292852243437817</c:v>
                </c:pt>
                <c:pt idx="21">
                  <c:v>11.335349668010169</c:v>
                </c:pt>
                <c:pt idx="22">
                  <c:v>11.703467403091084</c:v>
                </c:pt>
                <c:pt idx="23">
                  <c:v>12.178426906338485</c:v>
                </c:pt>
                <c:pt idx="24">
                  <c:v>12.797262026982485</c:v>
                </c:pt>
                <c:pt idx="25">
                  <c:v>13.491516745131602</c:v>
                </c:pt>
                <c:pt idx="26">
                  <c:v>14.083825695766855</c:v>
                </c:pt>
                <c:pt idx="27">
                  <c:v>14.605886648061334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710720"/>
        <c:axId val="385713464"/>
      </c:scatterChart>
      <c:valAx>
        <c:axId val="38571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713072"/>
        <c:crosses val="autoZero"/>
        <c:crossBetween val="midCat"/>
      </c:valAx>
      <c:valAx>
        <c:axId val="38571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Velocity (meters/second)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712288"/>
        <c:crosses val="autoZero"/>
        <c:crossBetween val="midCat"/>
      </c:valAx>
      <c:valAx>
        <c:axId val="3857134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Altitude (meters)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710720"/>
        <c:crosses val="max"/>
        <c:crossBetween val="midCat"/>
      </c:valAx>
      <c:valAx>
        <c:axId val="38571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5713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'D12 Calcs'!$C$39</c:f>
              <c:strCache>
                <c:ptCount val="1"/>
                <c:pt idx="0">
                  <c:v>Cumulative Velocity (m/sec)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xVal>
            <c:numRef>
              <c:f>'D12 Calcs'!$B$40:$B$60</c:f>
              <c:numCache>
                <c:formatCode>General</c:formatCode>
                <c:ptCount val="21"/>
                <c:pt idx="0">
                  <c:v>0</c:v>
                </c:pt>
                <c:pt idx="1">
                  <c:v>4.9000000000000002E-2</c:v>
                </c:pt>
                <c:pt idx="2">
                  <c:v>0.11600000000000001</c:v>
                </c:pt>
                <c:pt idx="3">
                  <c:v>0.184</c:v>
                </c:pt>
                <c:pt idx="4">
                  <c:v>0.23699999999999999</c:v>
                </c:pt>
                <c:pt idx="5">
                  <c:v>0.28199999999999997</c:v>
                </c:pt>
                <c:pt idx="6">
                  <c:v>0.29699999999999999</c:v>
                </c:pt>
                <c:pt idx="7">
                  <c:v>0.311</c:v>
                </c:pt>
                <c:pt idx="8">
                  <c:v>0.32200000000000001</c:v>
                </c:pt>
                <c:pt idx="9">
                  <c:v>0.34799999999999998</c:v>
                </c:pt>
                <c:pt idx="10">
                  <c:v>0.38600000000000001</c:v>
                </c:pt>
                <c:pt idx="11">
                  <c:v>0.442</c:v>
                </c:pt>
                <c:pt idx="12">
                  <c:v>0.54600000000000004</c:v>
                </c:pt>
                <c:pt idx="13">
                  <c:v>0.71799999999999997</c:v>
                </c:pt>
                <c:pt idx="14">
                  <c:v>0.879</c:v>
                </c:pt>
                <c:pt idx="15">
                  <c:v>1.0660000000000001</c:v>
                </c:pt>
                <c:pt idx="16">
                  <c:v>1.2569999999999999</c:v>
                </c:pt>
                <c:pt idx="17">
                  <c:v>1.4359999999999999</c:v>
                </c:pt>
                <c:pt idx="18">
                  <c:v>1.59</c:v>
                </c:pt>
                <c:pt idx="19">
                  <c:v>1.6120000000000001</c:v>
                </c:pt>
                <c:pt idx="20">
                  <c:v>1.65</c:v>
                </c:pt>
              </c:numCache>
            </c:numRef>
          </c:xVal>
          <c:yVal>
            <c:numRef>
              <c:f>'D12 Calcs'!$C$40:$C$60</c:f>
              <c:numCache>
                <c:formatCode>General</c:formatCode>
                <c:ptCount val="21"/>
                <c:pt idx="0">
                  <c:v>0</c:v>
                </c:pt>
                <c:pt idx="1">
                  <c:v>6.3797461473429934E-2</c:v>
                </c:pt>
                <c:pt idx="2">
                  <c:v>1.3387470805555557</c:v>
                </c:pt>
                <c:pt idx="3">
                  <c:v>5.0482040592995165</c:v>
                </c:pt>
                <c:pt idx="4">
                  <c:v>9.8454781793478254</c:v>
                </c:pt>
                <c:pt idx="5">
                  <c:v>15.272439798913041</c:v>
                </c:pt>
                <c:pt idx="6">
                  <c:v>17.181137150362318</c:v>
                </c:pt>
                <c:pt idx="7">
                  <c:v>18.721104919927537</c:v>
                </c:pt>
                <c:pt idx="8">
                  <c:v>19.691417760265701</c:v>
                </c:pt>
                <c:pt idx="9">
                  <c:v>21.45339172016908</c:v>
                </c:pt>
                <c:pt idx="10">
                  <c:v>23.487864624033815</c:v>
                </c:pt>
                <c:pt idx="11">
                  <c:v>26.037223624999999</c:v>
                </c:pt>
                <c:pt idx="12">
                  <c:v>30.213312701328501</c:v>
                </c:pt>
                <c:pt idx="13">
                  <c:v>36.495902234661827</c:v>
                </c:pt>
                <c:pt idx="14">
                  <c:v>42.076864917995159</c:v>
                </c:pt>
                <c:pt idx="15">
                  <c:v>48.376166295531391</c:v>
                </c:pt>
                <c:pt idx="16">
                  <c:v>54.622441556159401</c:v>
                </c:pt>
                <c:pt idx="17">
                  <c:v>60.220751689251188</c:v>
                </c:pt>
                <c:pt idx="18">
                  <c:v>64.886894739009648</c:v>
                </c:pt>
                <c:pt idx="19">
                  <c:v>65.357027666062791</c:v>
                </c:pt>
                <c:pt idx="20">
                  <c:v>65.407790424999988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102624"/>
        <c:axId val="380845408"/>
      </c:scatterChart>
      <c:scatterChart>
        <c:scatterStyle val="lineMarker"/>
        <c:varyColors val="0"/>
        <c:ser>
          <c:idx val="1"/>
          <c:order val="1"/>
          <c:tx>
            <c:strRef>
              <c:f>'D12 Calcs'!$D$39</c:f>
              <c:strCache>
                <c:ptCount val="1"/>
                <c:pt idx="0">
                  <c:v>Cumulative Altitude (m)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xVal>
            <c:numRef>
              <c:f>'D12 Calcs'!$B$40:$B$60</c:f>
              <c:numCache>
                <c:formatCode>General</c:formatCode>
                <c:ptCount val="21"/>
                <c:pt idx="0">
                  <c:v>0</c:v>
                </c:pt>
                <c:pt idx="1">
                  <c:v>4.9000000000000002E-2</c:v>
                </c:pt>
                <c:pt idx="2">
                  <c:v>0.11600000000000001</c:v>
                </c:pt>
                <c:pt idx="3">
                  <c:v>0.184</c:v>
                </c:pt>
                <c:pt idx="4">
                  <c:v>0.23699999999999999</c:v>
                </c:pt>
                <c:pt idx="5">
                  <c:v>0.28199999999999997</c:v>
                </c:pt>
                <c:pt idx="6">
                  <c:v>0.29699999999999999</c:v>
                </c:pt>
                <c:pt idx="7">
                  <c:v>0.311</c:v>
                </c:pt>
                <c:pt idx="8">
                  <c:v>0.32200000000000001</c:v>
                </c:pt>
                <c:pt idx="9">
                  <c:v>0.34799999999999998</c:v>
                </c:pt>
                <c:pt idx="10">
                  <c:v>0.38600000000000001</c:v>
                </c:pt>
                <c:pt idx="11">
                  <c:v>0.442</c:v>
                </c:pt>
                <c:pt idx="12">
                  <c:v>0.54600000000000004</c:v>
                </c:pt>
                <c:pt idx="13">
                  <c:v>0.71799999999999997</c:v>
                </c:pt>
                <c:pt idx="14">
                  <c:v>0.879</c:v>
                </c:pt>
                <c:pt idx="15">
                  <c:v>1.0660000000000001</c:v>
                </c:pt>
                <c:pt idx="16">
                  <c:v>1.2569999999999999</c:v>
                </c:pt>
                <c:pt idx="17">
                  <c:v>1.4359999999999999</c:v>
                </c:pt>
                <c:pt idx="18">
                  <c:v>1.59</c:v>
                </c:pt>
                <c:pt idx="19">
                  <c:v>1.6120000000000001</c:v>
                </c:pt>
                <c:pt idx="20">
                  <c:v>1.65</c:v>
                </c:pt>
              </c:numCache>
            </c:numRef>
          </c:xVal>
          <c:yVal>
            <c:numRef>
              <c:f>'D12 Calcs'!$D$40:$D$60</c:f>
              <c:numCache>
                <c:formatCode>General</c:formatCode>
                <c:ptCount val="21"/>
                <c:pt idx="0">
                  <c:v>0</c:v>
                </c:pt>
                <c:pt idx="1">
                  <c:v>1.5630378060990334E-3</c:v>
                </c:pt>
                <c:pt idx="2">
                  <c:v>4.8548279964070053E-2</c:v>
                </c:pt>
                <c:pt idx="3">
                  <c:v>0.26570461871914247</c:v>
                </c:pt>
                <c:pt idx="4">
                  <c:v>0.66038719804329693</c:v>
                </c:pt>
                <c:pt idx="5">
                  <c:v>1.2255403525541664</c:v>
                </c:pt>
                <c:pt idx="6">
                  <c:v>1.4689421796737319</c:v>
                </c:pt>
                <c:pt idx="7">
                  <c:v>1.720257874165761</c:v>
                </c:pt>
                <c:pt idx="8">
                  <c:v>1.931526748906824</c:v>
                </c:pt>
                <c:pt idx="9">
                  <c:v>2.4664092721524753</c:v>
                </c:pt>
                <c:pt idx="10">
                  <c:v>3.3202931426923312</c:v>
                </c:pt>
                <c:pt idx="11">
                  <c:v>4.7069956136652777</c:v>
                </c:pt>
                <c:pt idx="12">
                  <c:v>7.632023502634361</c:v>
                </c:pt>
                <c:pt idx="13">
                  <c:v>13.369015987129528</c:v>
                </c:pt>
                <c:pt idx="14">
                  <c:v>19.694123742918414</c:v>
                </c:pt>
                <c:pt idx="15">
                  <c:v>28.15148216138315</c:v>
                </c:pt>
                <c:pt idx="16">
                  <c:v>37.987849211219611</c:v>
                </c:pt>
                <c:pt idx="17">
                  <c:v>48.266315006683861</c:v>
                </c:pt>
                <c:pt idx="18">
                  <c:v>57.899603781659955</c:v>
                </c:pt>
                <c:pt idx="19">
                  <c:v>59.332286928115757</c:v>
                </c:pt>
                <c:pt idx="20">
                  <c:v>61.816818471845934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847368"/>
        <c:axId val="380841880"/>
      </c:scatterChart>
      <c:valAx>
        <c:axId val="52210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845408"/>
        <c:crosses val="autoZero"/>
        <c:crossBetween val="midCat"/>
      </c:valAx>
      <c:valAx>
        <c:axId val="38084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Velocity (meters/sec)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102624"/>
        <c:crosses val="autoZero"/>
        <c:crossBetween val="midCat"/>
      </c:valAx>
      <c:valAx>
        <c:axId val="380841880"/>
        <c:scaling>
          <c:orientation val="minMax"/>
          <c:max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Altitude (meters)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847368"/>
        <c:crosses val="max"/>
        <c:crossBetween val="midCat"/>
      </c:valAx>
      <c:valAx>
        <c:axId val="380847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841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workbookViewId="0">
      <selection activeCell="O14" sqref="O14"/>
    </sheetView>
  </sheetViews>
  <sheetFormatPr defaultRowHeight="15" x14ac:dyDescent="0.25"/>
  <cols>
    <col min="1" max="1" width="22" customWidth="1"/>
    <col min="2" max="2" width="11.140625" customWidth="1"/>
    <col min="3" max="4" width="12.28515625" customWidth="1"/>
    <col min="5" max="5" width="9.28515625" customWidth="1"/>
    <col min="6" max="6" width="11.7109375" customWidth="1"/>
    <col min="7" max="7" width="12" bestFit="1" customWidth="1"/>
    <col min="8" max="8" width="12.42578125" customWidth="1"/>
    <col min="9" max="9" width="11.7109375" customWidth="1"/>
    <col min="17" max="31" width="10.7109375" customWidth="1"/>
  </cols>
  <sheetData>
    <row r="1" spans="1:28" ht="21" x14ac:dyDescent="0.35">
      <c r="A1" s="5" t="s">
        <v>20</v>
      </c>
    </row>
    <row r="2" spans="1:28" x14ac:dyDescent="0.25">
      <c r="A2" s="7" t="s">
        <v>2</v>
      </c>
      <c r="B2" s="11">
        <v>207</v>
      </c>
      <c r="C2" s="7" t="s">
        <v>11</v>
      </c>
    </row>
    <row r="3" spans="1:28" ht="15.75" thickBot="1" x14ac:dyDescent="0.3">
      <c r="A3" s="10" t="s">
        <v>3</v>
      </c>
      <c r="B3" s="10">
        <f>B2*0.00980665002864</f>
        <v>2.0299765559284801</v>
      </c>
      <c r="C3" s="10" t="s">
        <v>4</v>
      </c>
    </row>
    <row r="4" spans="1:28" x14ac:dyDescent="0.25">
      <c r="A4" s="9" t="s">
        <v>18</v>
      </c>
      <c r="B4" s="9">
        <f>G35^2/2/9.81+I35</f>
        <v>76.173845671655229</v>
      </c>
      <c r="C4" s="9" t="s">
        <v>8</v>
      </c>
    </row>
    <row r="5" spans="1:28" x14ac:dyDescent="0.25">
      <c r="B5" s="16">
        <f>B4*39.3/12</f>
        <v>249.46934457467088</v>
      </c>
      <c r="C5" s="16" t="s">
        <v>9</v>
      </c>
    </row>
    <row r="6" spans="1:28" x14ac:dyDescent="0.25">
      <c r="B6" s="16"/>
      <c r="C6" s="16"/>
    </row>
    <row r="7" spans="1:28" s="4" customFormat="1" ht="49.5" customHeight="1" x14ac:dyDescent="0.25">
      <c r="B7" s="17" t="s">
        <v>0</v>
      </c>
      <c r="C7" s="17" t="s">
        <v>1</v>
      </c>
      <c r="D7" s="6" t="s">
        <v>10</v>
      </c>
      <c r="E7" s="6" t="s">
        <v>12</v>
      </c>
      <c r="F7" s="6" t="s">
        <v>5</v>
      </c>
      <c r="G7" s="23" t="s">
        <v>6</v>
      </c>
      <c r="H7" s="6" t="s">
        <v>14</v>
      </c>
      <c r="I7" s="20" t="s">
        <v>7</v>
      </c>
      <c r="J7" s="3"/>
      <c r="K7" s="3"/>
      <c r="L7" s="3"/>
      <c r="M7" s="3"/>
      <c r="N7" s="3"/>
      <c r="O7" s="3"/>
      <c r="P7" s="3"/>
      <c r="Q7" s="3"/>
      <c r="R7" s="3"/>
    </row>
    <row r="8" spans="1:28" x14ac:dyDescent="0.25">
      <c r="B8" s="18">
        <v>0</v>
      </c>
      <c r="C8" s="18">
        <v>0</v>
      </c>
      <c r="D8" s="7"/>
      <c r="E8" s="7"/>
      <c r="F8" s="7"/>
      <c r="G8" s="24">
        <v>0</v>
      </c>
      <c r="H8" s="7"/>
      <c r="I8" s="21">
        <v>0</v>
      </c>
    </row>
    <row r="9" spans="1:28" x14ac:dyDescent="0.25">
      <c r="B9" s="18">
        <v>3.4000000000000002E-2</v>
      </c>
      <c r="C9" s="18">
        <v>1.766</v>
      </c>
      <c r="D9" s="7">
        <v>0</v>
      </c>
      <c r="E9" s="7">
        <f>0.5*(D9+D8)*(B9-B8)</f>
        <v>0</v>
      </c>
      <c r="F9" s="7">
        <f>E9/B$2*1000</f>
        <v>0</v>
      </c>
      <c r="G9" s="24">
        <f>F9+G8</f>
        <v>0</v>
      </c>
      <c r="H9" s="7">
        <f>0.5*(G9+G8)*(B9-B8)</f>
        <v>0</v>
      </c>
      <c r="I9" s="21">
        <f>H9+I8</f>
        <v>0</v>
      </c>
    </row>
    <row r="10" spans="1:28" x14ac:dyDescent="0.25">
      <c r="B10" s="18">
        <v>6.6000000000000003E-2</v>
      </c>
      <c r="C10" s="18">
        <v>3.782</v>
      </c>
      <c r="D10" s="7">
        <f>C10-B$3</f>
        <v>1.7520234440715199</v>
      </c>
      <c r="E10" s="7">
        <f t="shared" ref="E10:E35" si="0">0.5*(D10+D9)*(B10-B9)</f>
        <v>2.8032375105144319E-2</v>
      </c>
      <c r="F10" s="7">
        <f>E10/B$2*1000</f>
        <v>0.13542210195721893</v>
      </c>
      <c r="G10" s="24">
        <f t="shared" ref="G10:G35" si="1">F10+G9</f>
        <v>0.13542210195721893</v>
      </c>
      <c r="H10" s="7">
        <f t="shared" ref="H10:H35" si="2">0.5*(G10+G9)*(B10-B9)</f>
        <v>2.1667536313155029E-3</v>
      </c>
      <c r="I10" s="21">
        <f t="shared" ref="I10:I35" si="3">H10+I9</f>
        <v>2.1667536313155029E-3</v>
      </c>
    </row>
    <row r="11" spans="1:28" x14ac:dyDescent="0.25">
      <c r="B11" s="18">
        <v>0.107</v>
      </c>
      <c r="C11" s="18">
        <v>7.5659999999999998</v>
      </c>
      <c r="D11" s="7">
        <f>C11-B$3</f>
        <v>5.5360234440715193</v>
      </c>
      <c r="E11" s="7">
        <f t="shared" si="0"/>
        <v>0.14940496120693228</v>
      </c>
      <c r="F11" s="7">
        <f>E11/B$2*1000</f>
        <v>0.72176309761803037</v>
      </c>
      <c r="G11" s="24">
        <f t="shared" si="1"/>
        <v>0.8571851995752493</v>
      </c>
      <c r="H11" s="7">
        <f t="shared" si="2"/>
        <v>2.0348449681415595E-2</v>
      </c>
      <c r="I11" s="21">
        <f t="shared" si="3"/>
        <v>2.2515203312731099E-2</v>
      </c>
    </row>
    <row r="12" spans="1:28" x14ac:dyDescent="0.25">
      <c r="B12" s="18">
        <v>0.14499999999999999</v>
      </c>
      <c r="C12" s="18">
        <v>10.946</v>
      </c>
      <c r="D12" s="7">
        <f>C12-B$3</f>
        <v>8.91602344407152</v>
      </c>
      <c r="E12" s="7">
        <f t="shared" si="0"/>
        <v>0.27458889087471772</v>
      </c>
      <c r="F12" s="7">
        <f>E12/B$2*1000</f>
        <v>1.3265163810372835</v>
      </c>
      <c r="G12" s="24">
        <f t="shared" si="1"/>
        <v>2.1837015806125328</v>
      </c>
      <c r="H12" s="7">
        <f t="shared" si="2"/>
        <v>5.7776848823567852E-2</v>
      </c>
      <c r="I12" s="21">
        <f t="shared" si="3"/>
        <v>8.0292052136298947E-2</v>
      </c>
    </row>
    <row r="13" spans="1:28" x14ac:dyDescent="0.25">
      <c r="B13" s="18">
        <v>0.183</v>
      </c>
      <c r="C13" s="18">
        <v>14.832000000000001</v>
      </c>
      <c r="D13" s="7">
        <f>C13-B$3</f>
        <v>12.802023444071521</v>
      </c>
      <c r="E13" s="7">
        <f t="shared" si="0"/>
        <v>0.41264289087471789</v>
      </c>
      <c r="F13" s="7">
        <f>E13/B$2*1000</f>
        <v>1.9934439172691687</v>
      </c>
      <c r="G13" s="24">
        <f t="shared" si="1"/>
        <v>4.1771454978817015</v>
      </c>
      <c r="H13" s="7">
        <f t="shared" si="2"/>
        <v>0.12085609449139048</v>
      </c>
      <c r="I13" s="21">
        <f t="shared" si="3"/>
        <v>0.20114814662768943</v>
      </c>
      <c r="AB13" t="s">
        <v>19</v>
      </c>
    </row>
    <row r="14" spans="1:28" x14ac:dyDescent="0.25">
      <c r="B14" s="18">
        <v>0.214</v>
      </c>
      <c r="C14" s="18">
        <v>17.617999999999999</v>
      </c>
      <c r="D14" s="7">
        <f>C14-B$3</f>
        <v>15.588023444071519</v>
      </c>
      <c r="E14" s="7">
        <f t="shared" si="0"/>
        <v>0.44004572676621712</v>
      </c>
      <c r="F14" s="7">
        <f>E14/B$2*1000</f>
        <v>2.1258247669865558</v>
      </c>
      <c r="G14" s="24">
        <f t="shared" si="1"/>
        <v>6.3029702648682573</v>
      </c>
      <c r="H14" s="7">
        <f t="shared" si="2"/>
        <v>0.16244179432262437</v>
      </c>
      <c r="I14" s="21">
        <f t="shared" si="3"/>
        <v>0.36358994095031383</v>
      </c>
    </row>
    <row r="15" spans="1:28" x14ac:dyDescent="0.25">
      <c r="B15" s="18">
        <v>0.22600000000000001</v>
      </c>
      <c r="C15" s="18">
        <v>18.213000000000001</v>
      </c>
      <c r="D15" s="7">
        <f>C15-B$3</f>
        <v>16.183023444071519</v>
      </c>
      <c r="E15" s="7">
        <f t="shared" si="0"/>
        <v>0.19062628132885842</v>
      </c>
      <c r="F15" s="7">
        <f>E15/B$2*1000</f>
        <v>0.92089990980124847</v>
      </c>
      <c r="G15" s="24">
        <f t="shared" si="1"/>
        <v>7.2238701746695053</v>
      </c>
      <c r="H15" s="7">
        <f t="shared" si="2"/>
        <v>8.1161042637226649E-2</v>
      </c>
      <c r="I15" s="21">
        <f t="shared" si="3"/>
        <v>0.4447509835875405</v>
      </c>
    </row>
    <row r="16" spans="1:28" x14ac:dyDescent="0.25">
      <c r="B16" s="19">
        <v>0.25800000000000001</v>
      </c>
      <c r="C16" s="18">
        <v>20.106999999999999</v>
      </c>
      <c r="D16" s="7">
        <f>C16-B$3</f>
        <v>18.077023444071518</v>
      </c>
      <c r="E16" s="7">
        <f t="shared" si="0"/>
        <v>0.54816075021028865</v>
      </c>
      <c r="F16" s="7">
        <f>E16/B$2*1000</f>
        <v>2.6481195662332784</v>
      </c>
      <c r="G16" s="25">
        <f t="shared" si="1"/>
        <v>9.8719897409027837</v>
      </c>
      <c r="H16" s="7">
        <f t="shared" si="2"/>
        <v>0.27353375864915663</v>
      </c>
      <c r="I16" s="22">
        <f t="shared" si="3"/>
        <v>0.71828474223669714</v>
      </c>
      <c r="J16">
        <f>4/3.28084</f>
        <v>1.2191999609856012</v>
      </c>
      <c r="K16" t="s">
        <v>15</v>
      </c>
    </row>
    <row r="17" spans="2:11" x14ac:dyDescent="0.25">
      <c r="B17" s="19">
        <v>0.28100000000000003</v>
      </c>
      <c r="C17" s="18">
        <v>21.207999999999998</v>
      </c>
      <c r="D17" s="7">
        <f>C17-B$3</f>
        <v>19.178023444071517</v>
      </c>
      <c r="E17" s="7">
        <f t="shared" si="0"/>
        <v>0.42843303921364528</v>
      </c>
      <c r="F17" s="7">
        <f>E17/B$2*1000</f>
        <v>2.0697248271190594</v>
      </c>
      <c r="G17" s="25">
        <f t="shared" si="1"/>
        <v>11.941714568021844</v>
      </c>
      <c r="H17" s="7">
        <f t="shared" si="2"/>
        <v>0.25085759955263343</v>
      </c>
      <c r="I17" s="22">
        <f t="shared" si="3"/>
        <v>0.96914234178933056</v>
      </c>
      <c r="J17">
        <f>G16+(J16-I16)/(I17-I16)*(G17-G16)</f>
        <v>14.00483908003096</v>
      </c>
      <c r="K17" t="s">
        <v>16</v>
      </c>
    </row>
    <row r="18" spans="2:11" x14ac:dyDescent="0.25">
      <c r="B18" s="18">
        <v>0.29799999999999999</v>
      </c>
      <c r="C18" s="18">
        <v>21.73</v>
      </c>
      <c r="D18" s="7">
        <f>C18-B$3</f>
        <v>19.700023444071519</v>
      </c>
      <c r="E18" s="7">
        <f t="shared" si="0"/>
        <v>0.33046339854921497</v>
      </c>
      <c r="F18" s="7">
        <f>E18/B$2*1000</f>
        <v>1.5964415388850965</v>
      </c>
      <c r="G18" s="24">
        <f t="shared" si="1"/>
        <v>13.538156106906941</v>
      </c>
      <c r="H18" s="7">
        <f t="shared" si="2"/>
        <v>0.21657890073689415</v>
      </c>
      <c r="I18" s="21">
        <f t="shared" si="3"/>
        <v>1.1857212425262247</v>
      </c>
      <c r="J18">
        <f>B16+(J16-I16)/(I17-I16)*(B17-B16)</f>
        <v>0.30392665341520791</v>
      </c>
      <c r="K18" t="s">
        <v>17</v>
      </c>
    </row>
    <row r="19" spans="2:11" x14ac:dyDescent="0.25">
      <c r="B19" s="18">
        <v>0.30599999999999999</v>
      </c>
      <c r="C19" s="18">
        <v>20.206</v>
      </c>
      <c r="D19" s="7">
        <f>C19-B$3</f>
        <v>18.176023444071518</v>
      </c>
      <c r="E19" s="7">
        <f t="shared" si="0"/>
        <v>0.15150418755257228</v>
      </c>
      <c r="F19" s="7">
        <f>E19/B$2*1000</f>
        <v>0.73190428769358584</v>
      </c>
      <c r="G19" s="24">
        <f t="shared" si="1"/>
        <v>14.270060394600527</v>
      </c>
      <c r="H19" s="7">
        <f t="shared" si="2"/>
        <v>0.11123286600602997</v>
      </c>
      <c r="I19" s="21">
        <f t="shared" si="3"/>
        <v>1.2969541085322547</v>
      </c>
    </row>
    <row r="20" spans="2:11" x14ac:dyDescent="0.25">
      <c r="B20" s="18">
        <v>0.32300000000000001</v>
      </c>
      <c r="C20" s="18">
        <v>17.321000000000002</v>
      </c>
      <c r="D20" s="7">
        <f>C20-B$3</f>
        <v>15.291023444071522</v>
      </c>
      <c r="E20" s="7">
        <f t="shared" si="0"/>
        <v>0.28446989854921606</v>
      </c>
      <c r="F20" s="7">
        <f>E20/B$2*1000</f>
        <v>1.3742507176290633</v>
      </c>
      <c r="G20" s="24">
        <f t="shared" si="1"/>
        <v>15.644311112229591</v>
      </c>
      <c r="H20" s="7">
        <f t="shared" si="2"/>
        <v>0.25427215780805623</v>
      </c>
      <c r="I20" s="21">
        <f t="shared" si="3"/>
        <v>1.5512262663403109</v>
      </c>
    </row>
    <row r="21" spans="2:11" x14ac:dyDescent="0.25">
      <c r="B21" s="18">
        <v>0.33700000000000002</v>
      </c>
      <c r="C21" s="18">
        <v>14.930999999999999</v>
      </c>
      <c r="D21" s="7">
        <f>C21-B$3</f>
        <v>12.901023444071519</v>
      </c>
      <c r="E21" s="7">
        <f t="shared" si="0"/>
        <v>0.19734432821700146</v>
      </c>
      <c r="F21" s="7">
        <f>E21/B$2*1000</f>
        <v>0.95335424259420987</v>
      </c>
      <c r="G21" s="24">
        <f t="shared" si="1"/>
        <v>16.5976653548238</v>
      </c>
      <c r="H21" s="7">
        <f t="shared" si="2"/>
        <v>0.22569383526937395</v>
      </c>
      <c r="I21" s="21">
        <f t="shared" si="3"/>
        <v>1.7769201016096849</v>
      </c>
    </row>
    <row r="22" spans="2:11" x14ac:dyDescent="0.25">
      <c r="B22" s="18">
        <v>0.35799999999999998</v>
      </c>
      <c r="C22" s="18">
        <v>13.236000000000001</v>
      </c>
      <c r="D22" s="7">
        <f>C22-B$3</f>
        <v>11.206023444071521</v>
      </c>
      <c r="E22" s="7">
        <f t="shared" si="0"/>
        <v>0.25312399232550148</v>
      </c>
      <c r="F22" s="7">
        <f>E22/B$2*1000</f>
        <v>1.2228212189637753</v>
      </c>
      <c r="G22" s="24">
        <f t="shared" si="1"/>
        <v>17.820486573787576</v>
      </c>
      <c r="H22" s="7">
        <f t="shared" si="2"/>
        <v>0.36139059525041883</v>
      </c>
      <c r="I22" s="21">
        <f t="shared" si="3"/>
        <v>2.1383106968601036</v>
      </c>
    </row>
    <row r="23" spans="2:11" x14ac:dyDescent="0.25">
      <c r="B23" s="18">
        <v>0.38500000000000001</v>
      </c>
      <c r="C23" s="18">
        <v>11.946999999999999</v>
      </c>
      <c r="D23" s="7">
        <f>C23-B$3</f>
        <v>9.9170234440715195</v>
      </c>
      <c r="E23" s="7">
        <f t="shared" si="0"/>
        <v>0.28516113298993129</v>
      </c>
      <c r="F23" s="7">
        <f>E23/B$2*1000</f>
        <v>1.3775900144441124</v>
      </c>
      <c r="G23" s="24">
        <f t="shared" si="1"/>
        <v>19.198076588231689</v>
      </c>
      <c r="H23" s="7">
        <f t="shared" si="2"/>
        <v>0.49975060268726046</v>
      </c>
      <c r="I23" s="21">
        <f t="shared" si="3"/>
        <v>2.6380612995473642</v>
      </c>
    </row>
    <row r="24" spans="2:11" x14ac:dyDescent="0.25">
      <c r="B24" s="18">
        <v>0.41299999999999998</v>
      </c>
      <c r="C24" s="18">
        <v>11.65</v>
      </c>
      <c r="D24" s="7">
        <f>C24-B$3</f>
        <v>9.6200234440715207</v>
      </c>
      <c r="E24" s="7">
        <f t="shared" si="0"/>
        <v>0.27351865643400225</v>
      </c>
      <c r="F24" s="7">
        <f>E24/B$2*1000</f>
        <v>1.321346166347837</v>
      </c>
      <c r="G24" s="24">
        <f t="shared" si="1"/>
        <v>20.519422754579526</v>
      </c>
      <c r="H24" s="7">
        <f t="shared" si="2"/>
        <v>0.55604499079935643</v>
      </c>
      <c r="I24" s="21">
        <f t="shared" si="3"/>
        <v>3.1941062903467206</v>
      </c>
    </row>
    <row r="25" spans="2:11" x14ac:dyDescent="0.25">
      <c r="B25" s="18">
        <v>0.46800000000000003</v>
      </c>
      <c r="C25" s="18">
        <v>10.946</v>
      </c>
      <c r="D25" s="7">
        <f>C25-B$3</f>
        <v>8.91602344407152</v>
      </c>
      <c r="E25" s="7">
        <f t="shared" si="0"/>
        <v>0.50974128942393404</v>
      </c>
      <c r="F25" s="7">
        <f>E25/B$2*1000</f>
        <v>2.4625183063958165</v>
      </c>
      <c r="G25" s="24">
        <f t="shared" si="1"/>
        <v>22.981941060975345</v>
      </c>
      <c r="H25" s="7">
        <f t="shared" si="2"/>
        <v>1.1962875049277599</v>
      </c>
      <c r="I25" s="21">
        <f t="shared" si="3"/>
        <v>4.3903937952744805</v>
      </c>
    </row>
    <row r="26" spans="2:11" x14ac:dyDescent="0.25">
      <c r="B26" s="18">
        <v>0.53900000000000003</v>
      </c>
      <c r="C26" s="18">
        <v>10.45</v>
      </c>
      <c r="D26" s="7">
        <f>C26-B$3</f>
        <v>8.4200234440715196</v>
      </c>
      <c r="E26" s="7">
        <f t="shared" si="0"/>
        <v>0.61542966452907788</v>
      </c>
      <c r="F26" s="7">
        <f>E26/B$2*1000</f>
        <v>2.9730901668071397</v>
      </c>
      <c r="G26" s="24">
        <f t="shared" si="1"/>
        <v>25.955031227782484</v>
      </c>
      <c r="H26" s="7">
        <f t="shared" si="2"/>
        <v>1.7372625162509032</v>
      </c>
      <c r="I26" s="21">
        <f t="shared" si="3"/>
        <v>6.1276563115253833</v>
      </c>
    </row>
    <row r="27" spans="2:11" x14ac:dyDescent="0.25">
      <c r="B27" s="18">
        <v>0.61899999999999999</v>
      </c>
      <c r="C27" s="18">
        <v>10.648</v>
      </c>
      <c r="D27" s="7">
        <f>C27-B$3</f>
        <v>8.61802344407152</v>
      </c>
      <c r="E27" s="7">
        <f t="shared" si="0"/>
        <v>0.68152187552572119</v>
      </c>
      <c r="F27" s="7">
        <f>E27/B$2*1000</f>
        <v>3.2923762102691847</v>
      </c>
      <c r="G27" s="24">
        <f t="shared" si="1"/>
        <v>29.24740743805167</v>
      </c>
      <c r="H27" s="7">
        <f t="shared" si="2"/>
        <v>2.2080975466333648</v>
      </c>
      <c r="I27" s="21">
        <f t="shared" si="3"/>
        <v>8.335753858158748</v>
      </c>
    </row>
    <row r="28" spans="2:11" x14ac:dyDescent="0.25">
      <c r="B28" s="18">
        <v>0.68300000000000005</v>
      </c>
      <c r="C28" s="18">
        <v>10.648</v>
      </c>
      <c r="D28" s="7">
        <f>C28-B$3</f>
        <v>8.61802344407152</v>
      </c>
      <c r="E28" s="7">
        <f t="shared" si="0"/>
        <v>0.55155350042057782</v>
      </c>
      <c r="F28" s="7">
        <f>E28/B$2*1000</f>
        <v>2.6645096638675261</v>
      </c>
      <c r="G28" s="24">
        <f t="shared" si="1"/>
        <v>31.911917101919197</v>
      </c>
      <c r="H28" s="7">
        <f t="shared" si="2"/>
        <v>1.9570983852790695</v>
      </c>
      <c r="I28" s="21">
        <f t="shared" si="3"/>
        <v>10.292852243437817</v>
      </c>
    </row>
    <row r="29" spans="2:11" x14ac:dyDescent="0.25">
      <c r="B29" s="18">
        <v>0.71499999999999997</v>
      </c>
      <c r="C29" s="18">
        <v>10.648</v>
      </c>
      <c r="D29" s="7">
        <f>C29-B$3</f>
        <v>8.61802344407152</v>
      </c>
      <c r="E29" s="7">
        <f t="shared" si="0"/>
        <v>0.27577675021028791</v>
      </c>
      <c r="F29" s="7">
        <f>E29/B$2*1000</f>
        <v>1.3322548319337579</v>
      </c>
      <c r="G29" s="24">
        <f t="shared" si="1"/>
        <v>33.244171933852954</v>
      </c>
      <c r="H29" s="7">
        <f t="shared" si="2"/>
        <v>1.0424974245723517</v>
      </c>
      <c r="I29" s="21">
        <f t="shared" si="3"/>
        <v>11.335349668010169</v>
      </c>
    </row>
    <row r="30" spans="2:11" x14ac:dyDescent="0.25">
      <c r="B30" s="18">
        <v>0.72599999999999998</v>
      </c>
      <c r="C30" s="18">
        <v>10.053000000000001</v>
      </c>
      <c r="D30" s="7">
        <f>C30-B$3</f>
        <v>8.0230234440715211</v>
      </c>
      <c r="E30" s="7">
        <f t="shared" si="0"/>
        <v>9.1525757884786813E-2</v>
      </c>
      <c r="F30" s="7">
        <f>E30/B$2*1000</f>
        <v>0.4421534197332696</v>
      </c>
      <c r="G30" s="24">
        <f t="shared" si="1"/>
        <v>33.68632535358622</v>
      </c>
      <c r="H30" s="7">
        <f t="shared" si="2"/>
        <v>0.36811773508091583</v>
      </c>
      <c r="I30" s="21">
        <f t="shared" si="3"/>
        <v>11.703467403091084</v>
      </c>
    </row>
    <row r="31" spans="2:11" x14ac:dyDescent="0.25">
      <c r="B31" s="18">
        <v>0.74</v>
      </c>
      <c r="C31" s="18">
        <v>8.1630000000000003</v>
      </c>
      <c r="D31" s="7">
        <f>C31-B$3</f>
        <v>6.1330234440715206</v>
      </c>
      <c r="E31" s="7">
        <f t="shared" si="0"/>
        <v>9.9092328217001382E-2</v>
      </c>
      <c r="F31" s="7">
        <f>E31/B$2*1000</f>
        <v>0.4787068995990405</v>
      </c>
      <c r="G31" s="24">
        <f t="shared" si="1"/>
        <v>34.165032253185259</v>
      </c>
      <c r="H31" s="7">
        <f t="shared" si="2"/>
        <v>0.47495950324740072</v>
      </c>
      <c r="I31" s="21">
        <f t="shared" si="3"/>
        <v>12.178426906338485</v>
      </c>
    </row>
    <row r="32" spans="2:11" x14ac:dyDescent="0.25">
      <c r="B32" s="18">
        <v>0.75800000000000001</v>
      </c>
      <c r="C32" s="18">
        <v>5.7729999999999997</v>
      </c>
      <c r="D32" s="7">
        <f>C32-B$3</f>
        <v>3.7430234440715195</v>
      </c>
      <c r="E32" s="7">
        <f t="shared" si="0"/>
        <v>8.8884421993287444E-2</v>
      </c>
      <c r="F32" s="7">
        <f>E32/B$2*1000</f>
        <v>0.42939334296274129</v>
      </c>
      <c r="G32" s="24">
        <f t="shared" si="1"/>
        <v>34.594425596148</v>
      </c>
      <c r="H32" s="7">
        <f t="shared" si="2"/>
        <v>0.61883512064399993</v>
      </c>
      <c r="I32" s="21">
        <f t="shared" si="3"/>
        <v>12.797262026982485</v>
      </c>
    </row>
    <row r="33" spans="2:9" x14ac:dyDescent="0.25">
      <c r="B33" s="18">
        <v>0.77800000000000002</v>
      </c>
      <c r="C33" s="18">
        <v>3.1850000000000001</v>
      </c>
      <c r="D33" s="7">
        <f>C33-B$3</f>
        <v>1.1550234440715199</v>
      </c>
      <c r="E33" s="7">
        <f t="shared" si="0"/>
        <v>4.8980468881430435E-2</v>
      </c>
      <c r="F33" s="7">
        <f>E33/B$2*1000</f>
        <v>0.23662062261560596</v>
      </c>
      <c r="G33" s="24">
        <f t="shared" si="1"/>
        <v>34.831046218763603</v>
      </c>
      <c r="H33" s="7">
        <f t="shared" si="2"/>
        <v>0.69425471814911666</v>
      </c>
      <c r="I33" s="21">
        <f t="shared" si="3"/>
        <v>13.491516745131602</v>
      </c>
    </row>
    <row r="34" spans="2:9" x14ac:dyDescent="0.25">
      <c r="B34" s="18">
        <v>0.79500000000000004</v>
      </c>
      <c r="C34" s="18">
        <v>1.3939999999999999</v>
      </c>
      <c r="D34" s="7">
        <f>C34-B$3</f>
        <v>-0.63597655592848024</v>
      </c>
      <c r="E34" s="7">
        <f t="shared" si="0"/>
        <v>4.4118985492158412E-3</v>
      </c>
      <c r="F34" s="7">
        <f>E34/B$2*1000</f>
        <v>2.1313519561429187E-2</v>
      </c>
      <c r="G34" s="24">
        <f t="shared" si="1"/>
        <v>34.852359738325035</v>
      </c>
      <c r="H34" s="7">
        <f t="shared" si="2"/>
        <v>0.59230895063525391</v>
      </c>
      <c r="I34" s="21">
        <f t="shared" si="3"/>
        <v>14.083825695766855</v>
      </c>
    </row>
    <row r="35" spans="2:9" x14ac:dyDescent="0.25">
      <c r="B35" s="18">
        <v>0.81</v>
      </c>
      <c r="C35" s="18">
        <v>0</v>
      </c>
      <c r="D35" s="7">
        <f>C35-B$3</f>
        <v>-2.0299765559284801</v>
      </c>
      <c r="E35" s="7">
        <f t="shared" si="0"/>
        <v>-1.999464833892722E-2</v>
      </c>
      <c r="F35" s="7">
        <f>E35/B$2*1000</f>
        <v>-9.6592504052788505E-2</v>
      </c>
      <c r="G35" s="24">
        <f t="shared" si="1"/>
        <v>34.755767234272248</v>
      </c>
      <c r="H35" s="7">
        <f t="shared" si="2"/>
        <v>0.52206095229448013</v>
      </c>
      <c r="I35" s="21">
        <f t="shared" si="3"/>
        <v>14.605886648061334</v>
      </c>
    </row>
    <row r="36" spans="2:9" x14ac:dyDescent="0.25">
      <c r="B36" s="13" t="s">
        <v>22</v>
      </c>
    </row>
    <row r="39" spans="2:9" x14ac:dyDescent="0.25">
      <c r="B39" s="1" t="s">
        <v>13</v>
      </c>
    </row>
    <row r="40" spans="2:9" s="2" customFormat="1" ht="46.5" customHeight="1" x14ac:dyDescent="0.25">
      <c r="B40" s="6" t="s">
        <v>0</v>
      </c>
      <c r="C40" s="6" t="str">
        <f>G7</f>
        <v>Cumulative Velocity (m/sec)</v>
      </c>
      <c r="D40" s="6" t="str">
        <f>I7</f>
        <v>Cumulative Altitude (m)</v>
      </c>
    </row>
    <row r="41" spans="2:9" x14ac:dyDescent="0.25">
      <c r="B41" s="7">
        <f>B8</f>
        <v>0</v>
      </c>
      <c r="C41" s="7">
        <f>G8</f>
        <v>0</v>
      </c>
      <c r="D41" s="7">
        <f>I8</f>
        <v>0</v>
      </c>
    </row>
    <row r="42" spans="2:9" x14ac:dyDescent="0.25">
      <c r="B42" s="7">
        <f>B9</f>
        <v>3.4000000000000002E-2</v>
      </c>
      <c r="C42" s="7">
        <f>G9</f>
        <v>0</v>
      </c>
      <c r="D42" s="7">
        <f>I9</f>
        <v>0</v>
      </c>
    </row>
    <row r="43" spans="2:9" x14ac:dyDescent="0.25">
      <c r="B43" s="7">
        <f>B10</f>
        <v>6.6000000000000003E-2</v>
      </c>
      <c r="C43" s="7">
        <f>G10</f>
        <v>0.13542210195721893</v>
      </c>
      <c r="D43" s="7">
        <f>I10</f>
        <v>2.1667536313155029E-3</v>
      </c>
    </row>
    <row r="44" spans="2:9" x14ac:dyDescent="0.25">
      <c r="B44" s="7">
        <f>B11</f>
        <v>0.107</v>
      </c>
      <c r="C44" s="7">
        <f>G11</f>
        <v>0.8571851995752493</v>
      </c>
      <c r="D44" s="7">
        <f>I11</f>
        <v>2.2515203312731099E-2</v>
      </c>
    </row>
    <row r="45" spans="2:9" x14ac:dyDescent="0.25">
      <c r="B45" s="7">
        <f>B12</f>
        <v>0.14499999999999999</v>
      </c>
      <c r="C45" s="7">
        <f>G12</f>
        <v>2.1837015806125328</v>
      </c>
      <c r="D45" s="7">
        <f>I12</f>
        <v>8.0292052136298947E-2</v>
      </c>
    </row>
    <row r="46" spans="2:9" x14ac:dyDescent="0.25">
      <c r="B46" s="7">
        <f>B13</f>
        <v>0.183</v>
      </c>
      <c r="C46" s="7">
        <f>G13</f>
        <v>4.1771454978817015</v>
      </c>
      <c r="D46" s="7">
        <f>I13</f>
        <v>0.20114814662768943</v>
      </c>
    </row>
    <row r="47" spans="2:9" x14ac:dyDescent="0.25">
      <c r="B47" s="7">
        <f>B14</f>
        <v>0.214</v>
      </c>
      <c r="C47" s="7">
        <f>G14</f>
        <v>6.3029702648682573</v>
      </c>
      <c r="D47" s="7">
        <f>I14</f>
        <v>0.36358994095031383</v>
      </c>
    </row>
    <row r="48" spans="2:9" x14ac:dyDescent="0.25">
      <c r="B48" s="7">
        <f>B15</f>
        <v>0.22600000000000001</v>
      </c>
      <c r="C48" s="7">
        <f>G15</f>
        <v>7.2238701746695053</v>
      </c>
      <c r="D48" s="7">
        <f>I15</f>
        <v>0.4447509835875405</v>
      </c>
    </row>
    <row r="49" spans="2:4" x14ac:dyDescent="0.25">
      <c r="B49" s="7">
        <f>B16</f>
        <v>0.25800000000000001</v>
      </c>
      <c r="C49" s="7">
        <f>G16</f>
        <v>9.8719897409027837</v>
      </c>
      <c r="D49" s="7">
        <f>I16</f>
        <v>0.71828474223669714</v>
      </c>
    </row>
    <row r="50" spans="2:4" x14ac:dyDescent="0.25">
      <c r="B50" s="7">
        <f>B17</f>
        <v>0.28100000000000003</v>
      </c>
      <c r="C50" s="7">
        <f>G17</f>
        <v>11.941714568021844</v>
      </c>
      <c r="D50" s="7">
        <f>I17</f>
        <v>0.96914234178933056</v>
      </c>
    </row>
    <row r="51" spans="2:4" x14ac:dyDescent="0.25">
      <c r="B51" s="7">
        <f>B18</f>
        <v>0.29799999999999999</v>
      </c>
      <c r="C51" s="7">
        <f>G18</f>
        <v>13.538156106906941</v>
      </c>
      <c r="D51" s="7">
        <f>I18</f>
        <v>1.1857212425262247</v>
      </c>
    </row>
    <row r="52" spans="2:4" x14ac:dyDescent="0.25">
      <c r="B52" s="7">
        <f>B19</f>
        <v>0.30599999999999999</v>
      </c>
      <c r="C52" s="7">
        <f>G19</f>
        <v>14.270060394600527</v>
      </c>
      <c r="D52" s="7">
        <f>I19</f>
        <v>1.2969541085322547</v>
      </c>
    </row>
    <row r="53" spans="2:4" x14ac:dyDescent="0.25">
      <c r="B53" s="7">
        <f>B20</f>
        <v>0.32300000000000001</v>
      </c>
      <c r="C53" s="7">
        <f>G20</f>
        <v>15.644311112229591</v>
      </c>
      <c r="D53" s="7">
        <f>I20</f>
        <v>1.5512262663403109</v>
      </c>
    </row>
    <row r="54" spans="2:4" x14ac:dyDescent="0.25">
      <c r="B54" s="7">
        <f>B21</f>
        <v>0.33700000000000002</v>
      </c>
      <c r="C54" s="7">
        <f>G21</f>
        <v>16.5976653548238</v>
      </c>
      <c r="D54" s="7">
        <f>I21</f>
        <v>1.7769201016096849</v>
      </c>
    </row>
    <row r="55" spans="2:4" x14ac:dyDescent="0.25">
      <c r="B55" s="7">
        <f>B22</f>
        <v>0.35799999999999998</v>
      </c>
      <c r="C55" s="7">
        <f>G22</f>
        <v>17.820486573787576</v>
      </c>
      <c r="D55" s="7">
        <f>I22</f>
        <v>2.1383106968601036</v>
      </c>
    </row>
    <row r="56" spans="2:4" x14ac:dyDescent="0.25">
      <c r="B56" s="7">
        <f>B23</f>
        <v>0.38500000000000001</v>
      </c>
      <c r="C56" s="7">
        <f>G23</f>
        <v>19.198076588231689</v>
      </c>
      <c r="D56" s="7">
        <f>I23</f>
        <v>2.6380612995473642</v>
      </c>
    </row>
    <row r="57" spans="2:4" x14ac:dyDescent="0.25">
      <c r="B57" s="7">
        <f>B24</f>
        <v>0.41299999999999998</v>
      </c>
      <c r="C57" s="7">
        <f>G24</f>
        <v>20.519422754579526</v>
      </c>
      <c r="D57" s="7">
        <f>I24</f>
        <v>3.1941062903467206</v>
      </c>
    </row>
    <row r="58" spans="2:4" x14ac:dyDescent="0.25">
      <c r="B58" s="7">
        <f>B25</f>
        <v>0.46800000000000003</v>
      </c>
      <c r="C58" s="7">
        <f>G25</f>
        <v>22.981941060975345</v>
      </c>
      <c r="D58" s="7">
        <f>I25</f>
        <v>4.3903937952744805</v>
      </c>
    </row>
    <row r="59" spans="2:4" x14ac:dyDescent="0.25">
      <c r="B59" s="7">
        <f>B26</f>
        <v>0.53900000000000003</v>
      </c>
      <c r="C59" s="7">
        <f>G26</f>
        <v>25.955031227782484</v>
      </c>
      <c r="D59" s="7">
        <f>I26</f>
        <v>6.1276563115253833</v>
      </c>
    </row>
    <row r="60" spans="2:4" x14ac:dyDescent="0.25">
      <c r="B60" s="7">
        <f>B27</f>
        <v>0.61899999999999999</v>
      </c>
      <c r="C60" s="7">
        <f>G27</f>
        <v>29.24740743805167</v>
      </c>
      <c r="D60" s="7">
        <f>I27</f>
        <v>8.335753858158748</v>
      </c>
    </row>
    <row r="61" spans="2:4" x14ac:dyDescent="0.25">
      <c r="B61" s="7">
        <f>B28</f>
        <v>0.68300000000000005</v>
      </c>
      <c r="C61" s="7">
        <f>G28</f>
        <v>31.911917101919197</v>
      </c>
      <c r="D61" s="7">
        <f>I28</f>
        <v>10.292852243437817</v>
      </c>
    </row>
    <row r="62" spans="2:4" x14ac:dyDescent="0.25">
      <c r="B62" s="7">
        <f>B29</f>
        <v>0.71499999999999997</v>
      </c>
      <c r="C62" s="7">
        <f>G29</f>
        <v>33.244171933852954</v>
      </c>
      <c r="D62" s="7">
        <f>I29</f>
        <v>11.335349668010169</v>
      </c>
    </row>
    <row r="63" spans="2:4" x14ac:dyDescent="0.25">
      <c r="B63" s="7">
        <f>B30</f>
        <v>0.72599999999999998</v>
      </c>
      <c r="C63" s="7">
        <f>G30</f>
        <v>33.68632535358622</v>
      </c>
      <c r="D63" s="7">
        <f>I30</f>
        <v>11.703467403091084</v>
      </c>
    </row>
    <row r="64" spans="2:4" x14ac:dyDescent="0.25">
      <c r="B64" s="7">
        <f>B31</f>
        <v>0.74</v>
      </c>
      <c r="C64" s="7">
        <f>G31</f>
        <v>34.165032253185259</v>
      </c>
      <c r="D64" s="7">
        <f>I31</f>
        <v>12.178426906338485</v>
      </c>
    </row>
    <row r="65" spans="2:4" x14ac:dyDescent="0.25">
      <c r="B65" s="7">
        <f>B32</f>
        <v>0.75800000000000001</v>
      </c>
      <c r="C65" s="7">
        <f>G32</f>
        <v>34.594425596148</v>
      </c>
      <c r="D65" s="7">
        <f>I32</f>
        <v>12.797262026982485</v>
      </c>
    </row>
    <row r="66" spans="2:4" x14ac:dyDescent="0.25">
      <c r="B66" s="7">
        <f>B33</f>
        <v>0.77800000000000002</v>
      </c>
      <c r="C66" s="7">
        <f>G33</f>
        <v>34.831046218763603</v>
      </c>
      <c r="D66" s="7">
        <f>I33</f>
        <v>13.491516745131602</v>
      </c>
    </row>
    <row r="67" spans="2:4" x14ac:dyDescent="0.25">
      <c r="B67" s="7">
        <f>B34</f>
        <v>0.79500000000000004</v>
      </c>
      <c r="C67" s="7">
        <f>G34</f>
        <v>34.852359738325035</v>
      </c>
      <c r="D67" s="7">
        <f>I34</f>
        <v>14.083825695766855</v>
      </c>
    </row>
    <row r="68" spans="2:4" x14ac:dyDescent="0.25">
      <c r="B68" s="7">
        <f>B35</f>
        <v>0.81</v>
      </c>
      <c r="C68" s="7">
        <f>G35</f>
        <v>34.755767234272248</v>
      </c>
      <c r="D68" s="7">
        <f>I35</f>
        <v>14.605886648061334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G7" sqref="G7:G28"/>
    </sheetView>
  </sheetViews>
  <sheetFormatPr defaultRowHeight="15" x14ac:dyDescent="0.25"/>
  <cols>
    <col min="1" max="1" width="23.5703125" customWidth="1"/>
    <col min="3" max="3" width="11.7109375" customWidth="1"/>
    <col min="4" max="4" width="12" customWidth="1"/>
    <col min="6" max="6" width="15.28515625" customWidth="1"/>
    <col min="7" max="8" width="14.28515625" customWidth="1"/>
    <col min="9" max="9" width="13.7109375" customWidth="1"/>
    <col min="10" max="10" width="2.85546875" customWidth="1"/>
    <col min="18" max="29" width="10.7109375" customWidth="1"/>
  </cols>
  <sheetData>
    <row r="1" spans="1:12" ht="21" x14ac:dyDescent="0.35">
      <c r="A1" s="5" t="s">
        <v>21</v>
      </c>
    </row>
    <row r="2" spans="1:12" x14ac:dyDescent="0.25">
      <c r="A2" s="7" t="s">
        <v>2</v>
      </c>
      <c r="B2" s="11">
        <v>207</v>
      </c>
      <c r="C2" s="7" t="s">
        <v>11</v>
      </c>
    </row>
    <row r="3" spans="1:12" ht="15.75" thickBot="1" x14ac:dyDescent="0.3">
      <c r="A3" s="10" t="s">
        <v>3</v>
      </c>
      <c r="B3" s="12">
        <f>B2*0.00980665</f>
        <v>2.0299765500000002</v>
      </c>
      <c r="C3" s="10" t="s">
        <v>4</v>
      </c>
    </row>
    <row r="4" spans="1:12" x14ac:dyDescent="0.25">
      <c r="A4" s="9" t="s">
        <v>23</v>
      </c>
      <c r="B4" s="9">
        <f>G28^2/2/9.81+I28</f>
        <v>279.86875773182146</v>
      </c>
      <c r="C4" s="9" t="s">
        <v>8</v>
      </c>
    </row>
    <row r="5" spans="1:12" x14ac:dyDescent="0.25">
      <c r="A5" s="1"/>
      <c r="B5" s="8">
        <f>B4*39.3/12</f>
        <v>916.57018157171524</v>
      </c>
      <c r="C5" s="8" t="s">
        <v>9</v>
      </c>
    </row>
    <row r="6" spans="1:12" s="2" customFormat="1" x14ac:dyDescent="0.25"/>
    <row r="7" spans="1:12" ht="45" x14ac:dyDescent="0.25">
      <c r="B7" s="17" t="s">
        <v>0</v>
      </c>
      <c r="C7" s="17" t="s">
        <v>1</v>
      </c>
      <c r="D7" s="6" t="s">
        <v>10</v>
      </c>
      <c r="E7" s="6" t="s">
        <v>12</v>
      </c>
      <c r="F7" s="6" t="s">
        <v>5</v>
      </c>
      <c r="G7" s="23" t="s">
        <v>6</v>
      </c>
      <c r="H7" s="6" t="s">
        <v>14</v>
      </c>
      <c r="I7" s="20" t="s">
        <v>7</v>
      </c>
    </row>
    <row r="8" spans="1:12" x14ac:dyDescent="0.25">
      <c r="B8" s="18">
        <v>0</v>
      </c>
      <c r="C8" s="18">
        <v>0</v>
      </c>
      <c r="D8" s="7"/>
      <c r="E8" s="7"/>
      <c r="F8" s="7"/>
      <c r="G8" s="24">
        <v>0</v>
      </c>
      <c r="H8" s="7"/>
      <c r="I8" s="21">
        <v>0</v>
      </c>
    </row>
    <row r="9" spans="1:12" x14ac:dyDescent="0.25">
      <c r="B9" s="18">
        <v>4.9000000000000002E-2</v>
      </c>
      <c r="C9" s="18">
        <v>2.569</v>
      </c>
      <c r="D9" s="7">
        <f>C9-B$3</f>
        <v>0.53902344999999974</v>
      </c>
      <c r="E9" s="7">
        <f>0.5*(D9+D8)*(B9-B8)</f>
        <v>1.3206074524999995E-2</v>
      </c>
      <c r="F9" s="7">
        <f>E9/B$2*1000</f>
        <v>6.3797461473429934E-2</v>
      </c>
      <c r="G9" s="24">
        <f>F9+G8</f>
        <v>6.3797461473429934E-2</v>
      </c>
      <c r="H9" s="7">
        <f>0.5*(G9+G8)*(B9-B8)</f>
        <v>1.5630378060990334E-3</v>
      </c>
      <c r="I9" s="21">
        <f>H9+I8</f>
        <v>1.5630378060990334E-3</v>
      </c>
    </row>
    <row r="10" spans="1:12" x14ac:dyDescent="0.25">
      <c r="B10" s="18">
        <v>0.11600000000000001</v>
      </c>
      <c r="C10" s="18">
        <v>9.3689999999999998</v>
      </c>
      <c r="D10" s="7">
        <f>C10-B$3</f>
        <v>7.3390234499999991</v>
      </c>
      <c r="E10" s="7">
        <f t="shared" ref="E10:E28" si="0">0.5*(D10+D9)*(B10-B9)</f>
        <v>0.26391457115</v>
      </c>
      <c r="F10" s="7">
        <f>E10/B$2*1000</f>
        <v>1.2749496190821257</v>
      </c>
      <c r="G10" s="24">
        <f t="shared" ref="G10:G28" si="1">F10+G9</f>
        <v>1.3387470805555557</v>
      </c>
      <c r="H10" s="7">
        <f t="shared" ref="H10:H28" si="2">0.5*(G10+G9)*(B10-B9)</f>
        <v>4.6985242157971022E-2</v>
      </c>
      <c r="I10" s="21">
        <f t="shared" ref="I10:I28" si="3">H10+I9</f>
        <v>4.8548279964070053E-2</v>
      </c>
    </row>
    <row r="11" spans="1:12" x14ac:dyDescent="0.25">
      <c r="B11" s="18">
        <v>0.184</v>
      </c>
      <c r="C11" s="18">
        <v>17.274999999999999</v>
      </c>
      <c r="D11" s="7">
        <f>C11-B$3</f>
        <v>15.245023449999998</v>
      </c>
      <c r="E11" s="7">
        <f t="shared" si="0"/>
        <v>0.7678575945999998</v>
      </c>
      <c r="F11" s="7">
        <f>E11/B$2*1000</f>
        <v>3.7094569787439604</v>
      </c>
      <c r="G11" s="24">
        <f t="shared" si="1"/>
        <v>5.0482040592995165</v>
      </c>
      <c r="H11" s="7">
        <f t="shared" si="2"/>
        <v>0.21715633875507243</v>
      </c>
      <c r="I11" s="21">
        <f t="shared" si="3"/>
        <v>0.26570461871914247</v>
      </c>
      <c r="K11">
        <f>4/3.28084</f>
        <v>1.2191999609856012</v>
      </c>
      <c r="L11" t="s">
        <v>15</v>
      </c>
    </row>
    <row r="12" spans="1:12" x14ac:dyDescent="0.25">
      <c r="B12" s="19">
        <v>0.23699999999999999</v>
      </c>
      <c r="C12" s="18">
        <v>24.257999999999999</v>
      </c>
      <c r="D12" s="7">
        <f>C12-B$3</f>
        <v>22.228023449999998</v>
      </c>
      <c r="E12" s="7">
        <f t="shared" si="0"/>
        <v>0.99303574284999985</v>
      </c>
      <c r="F12" s="7">
        <f>E12/B$2*1000</f>
        <v>4.7972741200483089</v>
      </c>
      <c r="G12" s="25">
        <f t="shared" si="1"/>
        <v>9.8454781793478254</v>
      </c>
      <c r="H12" s="7">
        <f t="shared" si="2"/>
        <v>0.39468257932415451</v>
      </c>
      <c r="I12" s="22">
        <f t="shared" si="3"/>
        <v>0.66038719804329693</v>
      </c>
      <c r="K12">
        <f>G12+(K11-I12)/(I13-I12)*(G13-G12)</f>
        <v>15.211555308716045</v>
      </c>
      <c r="L12" t="s">
        <v>16</v>
      </c>
    </row>
    <row r="13" spans="1:12" x14ac:dyDescent="0.25">
      <c r="B13" s="19">
        <v>0.28199999999999997</v>
      </c>
      <c r="C13" s="18">
        <v>29.73</v>
      </c>
      <c r="D13" s="7">
        <f>C13-B$3</f>
        <v>27.70002345</v>
      </c>
      <c r="E13" s="7">
        <f t="shared" si="0"/>
        <v>1.1233810552499996</v>
      </c>
      <c r="F13" s="7">
        <f>E13/B$2*1000</f>
        <v>5.4269616195652164</v>
      </c>
      <c r="G13" s="25">
        <f t="shared" si="1"/>
        <v>15.272439798913041</v>
      </c>
      <c r="H13" s="7">
        <f t="shared" si="2"/>
        <v>0.56515315451086934</v>
      </c>
      <c r="I13" s="22">
        <f t="shared" si="3"/>
        <v>1.2255403525541664</v>
      </c>
      <c r="K13">
        <f>B12+(K11-I12)/(I13-I12)*(B13-B12)</f>
        <v>0.28149514991058949</v>
      </c>
      <c r="L13" t="s">
        <v>17</v>
      </c>
    </row>
    <row r="14" spans="1:12" x14ac:dyDescent="0.25">
      <c r="B14" s="18">
        <v>0.29699999999999999</v>
      </c>
      <c r="C14" s="18">
        <v>27.01</v>
      </c>
      <c r="D14" s="7">
        <f>C14-B$3</f>
        <v>24.980023450000001</v>
      </c>
      <c r="E14" s="7">
        <f t="shared" si="0"/>
        <v>0.39510035175000036</v>
      </c>
      <c r="F14" s="7">
        <f>E14/B$2*1000</f>
        <v>1.9086973514492771</v>
      </c>
      <c r="G14" s="24">
        <f t="shared" si="1"/>
        <v>17.181137150362318</v>
      </c>
      <c r="H14" s="7">
        <f t="shared" si="2"/>
        <v>0.2434018271195654</v>
      </c>
      <c r="I14" s="21">
        <f t="shared" si="3"/>
        <v>1.4689421796737319</v>
      </c>
    </row>
    <row r="15" spans="1:12" x14ac:dyDescent="0.25">
      <c r="B15" s="18">
        <v>0.311</v>
      </c>
      <c r="C15" s="18">
        <v>22.588999999999999</v>
      </c>
      <c r="D15" s="7">
        <f>C15-B$3</f>
        <v>20.559023449999998</v>
      </c>
      <c r="E15" s="7">
        <f t="shared" si="0"/>
        <v>0.31877332830000032</v>
      </c>
      <c r="F15" s="7">
        <f>E15/B$2*1000</f>
        <v>1.539967769565219</v>
      </c>
      <c r="G15" s="24">
        <f t="shared" si="1"/>
        <v>18.721104919927537</v>
      </c>
      <c r="H15" s="7">
        <f t="shared" si="2"/>
        <v>0.25131569449202923</v>
      </c>
      <c r="I15" s="21">
        <f t="shared" si="3"/>
        <v>1.720257874165761</v>
      </c>
    </row>
    <row r="16" spans="1:12" x14ac:dyDescent="0.25">
      <c r="B16" s="18">
        <v>0.32200000000000001</v>
      </c>
      <c r="C16" s="18">
        <v>17.989999999999998</v>
      </c>
      <c r="D16" s="7">
        <f>C16-B$3</f>
        <v>15.960023449999998</v>
      </c>
      <c r="E16" s="7">
        <f t="shared" si="0"/>
        <v>0.20085475795000013</v>
      </c>
      <c r="F16" s="7">
        <f>E16/B$2*1000</f>
        <v>0.97031284033816489</v>
      </c>
      <c r="G16" s="24">
        <f t="shared" si="1"/>
        <v>19.691417760265701</v>
      </c>
      <c r="H16" s="7">
        <f t="shared" si="2"/>
        <v>0.21126887474106298</v>
      </c>
      <c r="I16" s="21">
        <f t="shared" si="3"/>
        <v>1.931526748906824</v>
      </c>
    </row>
    <row r="17" spans="2:9" x14ac:dyDescent="0.25">
      <c r="B17" s="18">
        <v>0.34799999999999998</v>
      </c>
      <c r="C17" s="18">
        <v>14.125999999999999</v>
      </c>
      <c r="D17" s="7">
        <f>C17-B$3</f>
        <v>12.096023449999999</v>
      </c>
      <c r="E17" s="7">
        <f t="shared" si="0"/>
        <v>0.36472860969999954</v>
      </c>
      <c r="F17" s="7">
        <f>E17/B$2*1000</f>
        <v>1.7619739599033795</v>
      </c>
      <c r="G17" s="24">
        <f t="shared" si="1"/>
        <v>21.45339172016908</v>
      </c>
      <c r="H17" s="7">
        <f t="shared" si="2"/>
        <v>0.53488252324565144</v>
      </c>
      <c r="I17" s="21">
        <f t="shared" si="3"/>
        <v>2.4664092721524753</v>
      </c>
    </row>
    <row r="18" spans="2:9" x14ac:dyDescent="0.25">
      <c r="B18" s="18">
        <v>0.38600000000000001</v>
      </c>
      <c r="C18" s="18">
        <v>12.099</v>
      </c>
      <c r="D18" s="7">
        <f>C18-B$3</f>
        <v>10.06902345</v>
      </c>
      <c r="E18" s="7">
        <f t="shared" si="0"/>
        <v>0.42113589110000038</v>
      </c>
      <c r="F18" s="7">
        <f>E18/B$2*1000</f>
        <v>2.034472903864736</v>
      </c>
      <c r="G18" s="24">
        <f t="shared" si="1"/>
        <v>23.487864624033815</v>
      </c>
      <c r="H18" s="7">
        <f t="shared" si="2"/>
        <v>0.85388387053985582</v>
      </c>
      <c r="I18" s="21">
        <f t="shared" si="3"/>
        <v>3.3202931426923312</v>
      </c>
    </row>
    <row r="19" spans="2:9" x14ac:dyDescent="0.25">
      <c r="B19" s="18">
        <v>0.442</v>
      </c>
      <c r="C19" s="18">
        <v>10.808</v>
      </c>
      <c r="D19" s="7">
        <f>C19-B$3</f>
        <v>8.7780234499999992</v>
      </c>
      <c r="E19" s="7">
        <f t="shared" si="0"/>
        <v>0.52771731319999993</v>
      </c>
      <c r="F19" s="7">
        <f>E19/B$2*1000</f>
        <v>2.5493590009661831</v>
      </c>
      <c r="G19" s="24">
        <f t="shared" si="1"/>
        <v>26.037223624999999</v>
      </c>
      <c r="H19" s="7">
        <f t="shared" si="2"/>
        <v>1.3867024709729467</v>
      </c>
      <c r="I19" s="21">
        <f t="shared" si="3"/>
        <v>4.7069956136652777</v>
      </c>
    </row>
    <row r="20" spans="2:9" x14ac:dyDescent="0.25">
      <c r="B20" s="18">
        <v>0.54600000000000004</v>
      </c>
      <c r="C20" s="18">
        <v>9.8759999999999994</v>
      </c>
      <c r="D20" s="7">
        <f>C20-B$3</f>
        <v>7.8460234499999988</v>
      </c>
      <c r="E20" s="7">
        <f t="shared" si="0"/>
        <v>0.86445043880000005</v>
      </c>
      <c r="F20" s="7">
        <f>E20/B$2*1000</f>
        <v>4.1760890763285028</v>
      </c>
      <c r="G20" s="24">
        <f t="shared" si="1"/>
        <v>30.213312701328501</v>
      </c>
      <c r="H20" s="7">
        <f t="shared" si="2"/>
        <v>2.9250278889690833</v>
      </c>
      <c r="I20" s="21">
        <f t="shared" si="3"/>
        <v>7.632023502634361</v>
      </c>
    </row>
    <row r="21" spans="2:9" x14ac:dyDescent="0.25">
      <c r="B21" s="18">
        <v>0.71799999999999997</v>
      </c>
      <c r="C21" s="18">
        <v>9.3059999999999992</v>
      </c>
      <c r="D21" s="7">
        <f>C21-B$3</f>
        <v>7.2760234499999985</v>
      </c>
      <c r="E21" s="7">
        <f t="shared" si="0"/>
        <v>1.3004960333999993</v>
      </c>
      <c r="F21" s="7">
        <f>E21/B$2*1000</f>
        <v>6.2825895333333293</v>
      </c>
      <c r="G21" s="24">
        <f t="shared" si="1"/>
        <v>36.495902234661827</v>
      </c>
      <c r="H21" s="7">
        <f t="shared" si="2"/>
        <v>5.7369924844951665</v>
      </c>
      <c r="I21" s="21">
        <f t="shared" si="3"/>
        <v>13.369015987129528</v>
      </c>
    </row>
    <row r="22" spans="2:9" x14ac:dyDescent="0.25">
      <c r="B22" s="18">
        <v>0.879</v>
      </c>
      <c r="C22" s="18">
        <v>9.1050000000000004</v>
      </c>
      <c r="D22" s="7">
        <f>C22-B$3</f>
        <v>7.0750234499999998</v>
      </c>
      <c r="E22" s="7">
        <f t="shared" si="0"/>
        <v>1.1552592754500002</v>
      </c>
      <c r="F22" s="7">
        <f>E22/B$2*1000</f>
        <v>5.5809626833333343</v>
      </c>
      <c r="G22" s="24">
        <f t="shared" si="1"/>
        <v>42.076864917995159</v>
      </c>
      <c r="H22" s="7">
        <f t="shared" si="2"/>
        <v>6.3251077557888884</v>
      </c>
      <c r="I22" s="21">
        <f t="shared" si="3"/>
        <v>19.694123742918414</v>
      </c>
    </row>
    <row r="23" spans="2:9" x14ac:dyDescent="0.25">
      <c r="B23" s="18">
        <v>1.0660000000000001</v>
      </c>
      <c r="C23" s="18">
        <v>8.9009999999999998</v>
      </c>
      <c r="D23" s="7">
        <f>C23-B$3</f>
        <v>6.8710234499999991</v>
      </c>
      <c r="E23" s="7">
        <f t="shared" si="0"/>
        <v>1.3039553851500003</v>
      </c>
      <c r="F23" s="7">
        <f>E23/B$2*1000</f>
        <v>6.2993013775362332</v>
      </c>
      <c r="G23" s="24">
        <f t="shared" si="1"/>
        <v>48.376166295531391</v>
      </c>
      <c r="H23" s="7">
        <f t="shared" si="2"/>
        <v>8.4573584184647341</v>
      </c>
      <c r="I23" s="21">
        <f t="shared" si="3"/>
        <v>28.15148216138315</v>
      </c>
    </row>
    <row r="24" spans="2:9" x14ac:dyDescent="0.25">
      <c r="B24" s="18">
        <v>1.2569999999999999</v>
      </c>
      <c r="C24" s="18">
        <v>8.6980000000000004</v>
      </c>
      <c r="D24" s="7">
        <f>C24-B$3</f>
        <v>6.6680234499999997</v>
      </c>
      <c r="E24" s="7">
        <f t="shared" si="0"/>
        <v>1.2929789789499988</v>
      </c>
      <c r="F24" s="7">
        <f>E24/B$2*1000</f>
        <v>6.2462752606280141</v>
      </c>
      <c r="G24" s="24">
        <f t="shared" si="1"/>
        <v>54.622441556159401</v>
      </c>
      <c r="H24" s="7">
        <f t="shared" si="2"/>
        <v>9.836367049836463</v>
      </c>
      <c r="I24" s="21">
        <f t="shared" si="3"/>
        <v>37.987849211219611</v>
      </c>
    </row>
    <row r="25" spans="2:9" x14ac:dyDescent="0.25">
      <c r="B25" s="18">
        <v>1.4359999999999999</v>
      </c>
      <c r="C25" s="18">
        <v>8.31</v>
      </c>
      <c r="D25" s="7">
        <f>C25-B$3</f>
        <v>6.2800234499999998</v>
      </c>
      <c r="E25" s="7">
        <f t="shared" si="0"/>
        <v>1.1588501975500003</v>
      </c>
      <c r="F25" s="7">
        <f>E25/B$2*1000</f>
        <v>5.5983101330917888</v>
      </c>
      <c r="G25" s="24">
        <f t="shared" si="1"/>
        <v>60.220751689251188</v>
      </c>
      <c r="H25" s="7">
        <f t="shared" si="2"/>
        <v>10.27846579546425</v>
      </c>
      <c r="I25" s="21">
        <f t="shared" si="3"/>
        <v>48.266315006683861</v>
      </c>
    </row>
    <row r="26" spans="2:9" x14ac:dyDescent="0.25">
      <c r="B26" s="18">
        <v>1.59</v>
      </c>
      <c r="C26" s="18">
        <v>8.2940000000000005</v>
      </c>
      <c r="D26" s="7">
        <f>C26-B$3</f>
        <v>6.2640234499999998</v>
      </c>
      <c r="E26" s="7">
        <f t="shared" si="0"/>
        <v>0.96589161130000079</v>
      </c>
      <c r="F26" s="7">
        <f>E26/B$2*1000</f>
        <v>4.6661430497584577</v>
      </c>
      <c r="G26" s="24">
        <f t="shared" si="1"/>
        <v>64.886894739009648</v>
      </c>
      <c r="H26" s="7">
        <f t="shared" si="2"/>
        <v>9.6332887749760925</v>
      </c>
      <c r="I26" s="21">
        <f t="shared" si="3"/>
        <v>57.899603781659955</v>
      </c>
    </row>
    <row r="27" spans="2:9" x14ac:dyDescent="0.25">
      <c r="B27" s="18">
        <v>1.6120000000000001</v>
      </c>
      <c r="C27" s="18">
        <v>4.6130000000000004</v>
      </c>
      <c r="D27" s="7">
        <f>C27-B$3</f>
        <v>2.5830234500000002</v>
      </c>
      <c r="E27" s="7">
        <f t="shared" si="0"/>
        <v>9.7317515900000096E-2</v>
      </c>
      <c r="F27" s="7">
        <f>E27/B$2*1000</f>
        <v>0.47013292705314058</v>
      </c>
      <c r="G27" s="24">
        <f t="shared" si="1"/>
        <v>65.357027666062791</v>
      </c>
      <c r="H27" s="7">
        <f t="shared" si="2"/>
        <v>1.4326831464557983</v>
      </c>
      <c r="I27" s="21">
        <f t="shared" si="3"/>
        <v>59.332286928115757</v>
      </c>
    </row>
    <row r="28" spans="2:9" x14ac:dyDescent="0.25">
      <c r="B28" s="18">
        <v>1.65</v>
      </c>
      <c r="C28" s="18">
        <v>0</v>
      </c>
      <c r="D28" s="7">
        <f>C28-B$3</f>
        <v>-2.0299765500000002</v>
      </c>
      <c r="E28" s="7">
        <f t="shared" si="0"/>
        <v>1.0507891099999948E-2</v>
      </c>
      <c r="F28" s="7">
        <f>E28/B$2*1000</f>
        <v>5.0762758937197817E-2</v>
      </c>
      <c r="G28" s="24">
        <f t="shared" si="1"/>
        <v>65.407790424999988</v>
      </c>
      <c r="H28" s="7">
        <f t="shared" si="2"/>
        <v>2.4845315437301805</v>
      </c>
      <c r="I28" s="21">
        <f t="shared" si="3"/>
        <v>61.816818471845934</v>
      </c>
    </row>
    <row r="29" spans="2:9" x14ac:dyDescent="0.25">
      <c r="B29" s="13" t="s">
        <v>22</v>
      </c>
    </row>
    <row r="38" spans="2:4" x14ac:dyDescent="0.25">
      <c r="B38" s="1" t="s">
        <v>13</v>
      </c>
    </row>
    <row r="39" spans="2:4" ht="45" x14ac:dyDescent="0.25">
      <c r="B39" s="14" t="s">
        <v>0</v>
      </c>
      <c r="C39" s="14" t="str">
        <f>G7</f>
        <v>Cumulative Velocity (m/sec)</v>
      </c>
      <c r="D39" s="14" t="str">
        <f>I7</f>
        <v>Cumulative Altitude (m)</v>
      </c>
    </row>
    <row r="40" spans="2:4" x14ac:dyDescent="0.25">
      <c r="B40" s="7">
        <f>B8</f>
        <v>0</v>
      </c>
      <c r="C40" s="7">
        <f>G8</f>
        <v>0</v>
      </c>
      <c r="D40" s="7">
        <f>I8</f>
        <v>0</v>
      </c>
    </row>
    <row r="41" spans="2:4" x14ac:dyDescent="0.25">
      <c r="B41" s="7">
        <f>B9</f>
        <v>4.9000000000000002E-2</v>
      </c>
      <c r="C41" s="7">
        <f>G9</f>
        <v>6.3797461473429934E-2</v>
      </c>
      <c r="D41" s="7">
        <f>I9</f>
        <v>1.5630378060990334E-3</v>
      </c>
    </row>
    <row r="42" spans="2:4" x14ac:dyDescent="0.25">
      <c r="B42" s="7">
        <f>B10</f>
        <v>0.11600000000000001</v>
      </c>
      <c r="C42" s="7">
        <f>G10</f>
        <v>1.3387470805555557</v>
      </c>
      <c r="D42" s="7">
        <f>I10</f>
        <v>4.8548279964070053E-2</v>
      </c>
    </row>
    <row r="43" spans="2:4" x14ac:dyDescent="0.25">
      <c r="B43" s="7">
        <f>B11</f>
        <v>0.184</v>
      </c>
      <c r="C43" s="7">
        <f>G11</f>
        <v>5.0482040592995165</v>
      </c>
      <c r="D43" s="7">
        <f>I11</f>
        <v>0.26570461871914247</v>
      </c>
    </row>
    <row r="44" spans="2:4" x14ac:dyDescent="0.25">
      <c r="B44" s="7">
        <f>B12</f>
        <v>0.23699999999999999</v>
      </c>
      <c r="C44" s="7">
        <f>G12</f>
        <v>9.8454781793478254</v>
      </c>
      <c r="D44" s="7">
        <f>I12</f>
        <v>0.66038719804329693</v>
      </c>
    </row>
    <row r="45" spans="2:4" x14ac:dyDescent="0.25">
      <c r="B45" s="7">
        <f>B13</f>
        <v>0.28199999999999997</v>
      </c>
      <c r="C45" s="7">
        <f>G13</f>
        <v>15.272439798913041</v>
      </c>
      <c r="D45" s="7">
        <f>I13</f>
        <v>1.2255403525541664</v>
      </c>
    </row>
    <row r="46" spans="2:4" x14ac:dyDescent="0.25">
      <c r="B46" s="7">
        <f>B14</f>
        <v>0.29699999999999999</v>
      </c>
      <c r="C46" s="7">
        <f>G14</f>
        <v>17.181137150362318</v>
      </c>
      <c r="D46" s="7">
        <f>I14</f>
        <v>1.4689421796737319</v>
      </c>
    </row>
    <row r="47" spans="2:4" x14ac:dyDescent="0.25">
      <c r="B47" s="7">
        <f>B15</f>
        <v>0.311</v>
      </c>
      <c r="C47" s="7">
        <f>G15</f>
        <v>18.721104919927537</v>
      </c>
      <c r="D47" s="7">
        <f>I15</f>
        <v>1.720257874165761</v>
      </c>
    </row>
    <row r="48" spans="2:4" x14ac:dyDescent="0.25">
      <c r="B48" s="7">
        <f>B16</f>
        <v>0.32200000000000001</v>
      </c>
      <c r="C48" s="7">
        <f>G16</f>
        <v>19.691417760265701</v>
      </c>
      <c r="D48" s="7">
        <f>I16</f>
        <v>1.931526748906824</v>
      </c>
    </row>
    <row r="49" spans="2:4" x14ac:dyDescent="0.25">
      <c r="B49" s="7">
        <f>B17</f>
        <v>0.34799999999999998</v>
      </c>
      <c r="C49" s="7">
        <f>G17</f>
        <v>21.45339172016908</v>
      </c>
      <c r="D49" s="7">
        <f>I17</f>
        <v>2.4664092721524753</v>
      </c>
    </row>
    <row r="50" spans="2:4" x14ac:dyDescent="0.25">
      <c r="B50" s="7">
        <f>B18</f>
        <v>0.38600000000000001</v>
      </c>
      <c r="C50" s="7">
        <f>G18</f>
        <v>23.487864624033815</v>
      </c>
      <c r="D50" s="7">
        <f>I18</f>
        <v>3.3202931426923312</v>
      </c>
    </row>
    <row r="51" spans="2:4" x14ac:dyDescent="0.25">
      <c r="B51" s="7">
        <f>B19</f>
        <v>0.442</v>
      </c>
      <c r="C51" s="7">
        <f>G19</f>
        <v>26.037223624999999</v>
      </c>
      <c r="D51" s="7">
        <f>I19</f>
        <v>4.7069956136652777</v>
      </c>
    </row>
    <row r="52" spans="2:4" x14ac:dyDescent="0.25">
      <c r="B52" s="7">
        <f>B20</f>
        <v>0.54600000000000004</v>
      </c>
      <c r="C52" s="7">
        <f>G20</f>
        <v>30.213312701328501</v>
      </c>
      <c r="D52" s="7">
        <f>I20</f>
        <v>7.632023502634361</v>
      </c>
    </row>
    <row r="53" spans="2:4" x14ac:dyDescent="0.25">
      <c r="B53" s="7">
        <f>B21</f>
        <v>0.71799999999999997</v>
      </c>
      <c r="C53" s="7">
        <f>G21</f>
        <v>36.495902234661827</v>
      </c>
      <c r="D53" s="7">
        <f>I21</f>
        <v>13.369015987129528</v>
      </c>
    </row>
    <row r="54" spans="2:4" x14ac:dyDescent="0.25">
      <c r="B54" s="7">
        <f>B22</f>
        <v>0.879</v>
      </c>
      <c r="C54" s="7">
        <f>G22</f>
        <v>42.076864917995159</v>
      </c>
      <c r="D54" s="7">
        <f>I22</f>
        <v>19.694123742918414</v>
      </c>
    </row>
    <row r="55" spans="2:4" x14ac:dyDescent="0.25">
      <c r="B55" s="7">
        <f>B23</f>
        <v>1.0660000000000001</v>
      </c>
      <c r="C55" s="7">
        <f>G23</f>
        <v>48.376166295531391</v>
      </c>
      <c r="D55" s="7">
        <f>I23</f>
        <v>28.15148216138315</v>
      </c>
    </row>
    <row r="56" spans="2:4" x14ac:dyDescent="0.25">
      <c r="B56" s="7">
        <f>B24</f>
        <v>1.2569999999999999</v>
      </c>
      <c r="C56" s="7">
        <f>G24</f>
        <v>54.622441556159401</v>
      </c>
      <c r="D56" s="7">
        <f>I24</f>
        <v>37.987849211219611</v>
      </c>
    </row>
    <row r="57" spans="2:4" x14ac:dyDescent="0.25">
      <c r="B57" s="7">
        <f>B25</f>
        <v>1.4359999999999999</v>
      </c>
      <c r="C57" s="7">
        <f>G25</f>
        <v>60.220751689251188</v>
      </c>
      <c r="D57" s="7">
        <f>I25</f>
        <v>48.266315006683861</v>
      </c>
    </row>
    <row r="58" spans="2:4" x14ac:dyDescent="0.25">
      <c r="B58" s="7">
        <f>B26</f>
        <v>1.59</v>
      </c>
      <c r="C58" s="7">
        <f>G26</f>
        <v>64.886894739009648</v>
      </c>
      <c r="D58" s="7">
        <f>I26</f>
        <v>57.899603781659955</v>
      </c>
    </row>
    <row r="59" spans="2:4" x14ac:dyDescent="0.25">
      <c r="B59" s="7">
        <f>B27</f>
        <v>1.6120000000000001</v>
      </c>
      <c r="C59" s="7">
        <f>G27</f>
        <v>65.357027666062791</v>
      </c>
      <c r="D59" s="7">
        <f>I27</f>
        <v>59.332286928115757</v>
      </c>
    </row>
    <row r="60" spans="2:4" ht="15.75" thickBot="1" x14ac:dyDescent="0.3">
      <c r="B60" s="10">
        <f>B28</f>
        <v>1.65</v>
      </c>
      <c r="C60" s="10">
        <f>G28</f>
        <v>65.407790424999988</v>
      </c>
      <c r="D60" s="10">
        <f>I28</f>
        <v>61.816818471845934</v>
      </c>
    </row>
    <row r="61" spans="2:4" x14ac:dyDescent="0.25">
      <c r="B61" s="15"/>
      <c r="C61" s="15"/>
      <c r="D6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C11 Calcs</vt:lpstr>
      <vt:lpstr>D12 Calcs</vt:lpstr>
      <vt:lpstr>C11 Graph</vt:lpstr>
      <vt:lpstr>D12 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Ressler</dc:creator>
  <cp:lastModifiedBy>Stephen Ressler</cp:lastModifiedBy>
  <dcterms:created xsi:type="dcterms:W3CDTF">2016-11-02T16:32:02Z</dcterms:created>
  <dcterms:modified xsi:type="dcterms:W3CDTF">2017-10-25T01:53:31Z</dcterms:modified>
</cp:coreProperties>
</file>